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35" windowWidth="14805" windowHeight="7980"/>
  </bookViews>
  <sheets>
    <sheet name="战斗力" sheetId="1" r:id="rId1"/>
    <sheet name="消费钻石" sheetId="2" r:id="rId2"/>
    <sheet name="签到" sheetId="3" r:id="rId3"/>
    <sheet name="成就" sheetId="4" r:id="rId4"/>
    <sheet name="敌机种类" sheetId="5" r:id="rId5"/>
    <sheet name="敌机行为子弹" sheetId="7" r:id="rId6"/>
    <sheet name="敌机出现位置行为" sheetId="12" r:id="rId7"/>
    <sheet name="4个战机" sheetId="8" r:id="rId8"/>
    <sheet name="关卡设计" sheetId="9" r:id="rId9"/>
    <sheet name="出兵规律" sheetId="11" r:id="rId10"/>
    <sheet name="关卡出兵方式" sheetId="10" r:id="rId11"/>
  </sheets>
  <calcPr calcId="144525"/>
</workbook>
</file>

<file path=xl/calcChain.xml><?xml version="1.0" encoding="utf-8"?>
<calcChain xmlns="http://schemas.openxmlformats.org/spreadsheetml/2006/main">
  <c r="C23" i="1" l="1"/>
  <c r="G23" i="1" s="1"/>
  <c r="C22" i="1"/>
  <c r="G22" i="1" s="1"/>
  <c r="F21" i="1"/>
  <c r="E21" i="1"/>
  <c r="D21" i="1"/>
  <c r="C21" i="1"/>
  <c r="G21" i="1" s="1"/>
  <c r="J20" i="1"/>
  <c r="G20" i="1"/>
  <c r="K19" i="1"/>
  <c r="J19" i="1"/>
  <c r="G19" i="1"/>
  <c r="C19" i="1"/>
  <c r="L18" i="1"/>
  <c r="K18" i="1"/>
  <c r="J18" i="1"/>
  <c r="G18" i="1"/>
  <c r="G17" i="1"/>
  <c r="C17" i="1"/>
  <c r="G16" i="1"/>
  <c r="C16" i="1"/>
  <c r="F15" i="1"/>
  <c r="E15" i="1"/>
  <c r="D15" i="1"/>
  <c r="C15" i="1"/>
  <c r="G15" i="1" s="1"/>
  <c r="G14" i="1"/>
  <c r="F10" i="1"/>
  <c r="F11" i="1" s="1"/>
  <c r="F12" i="1" s="1"/>
  <c r="F13" i="1" s="1"/>
  <c r="D10" i="1"/>
  <c r="D11" i="1" s="1"/>
  <c r="D12" i="1" s="1"/>
  <c r="D13" i="1" s="1"/>
  <c r="F9" i="1"/>
  <c r="E9" i="1"/>
  <c r="E10" i="1" s="1"/>
  <c r="E11" i="1" s="1"/>
  <c r="E12" i="1" s="1"/>
  <c r="E13" i="1" s="1"/>
  <c r="D9" i="1"/>
  <c r="C9" i="1"/>
  <c r="C10" i="1" s="1"/>
  <c r="G8" i="1"/>
  <c r="J6" i="1"/>
  <c r="E4" i="1"/>
  <c r="E5" i="1" s="1"/>
  <c r="E6" i="1" s="1"/>
  <c r="E7" i="1" s="1"/>
  <c r="C4" i="1"/>
  <c r="C5" i="1" s="1"/>
  <c r="F3" i="1"/>
  <c r="F4" i="1" s="1"/>
  <c r="F5" i="1" s="1"/>
  <c r="F6" i="1" s="1"/>
  <c r="F7" i="1" s="1"/>
  <c r="E3" i="1"/>
  <c r="D3" i="1"/>
  <c r="D4" i="1" s="1"/>
  <c r="D5" i="1" s="1"/>
  <c r="D6" i="1" s="1"/>
  <c r="D7" i="1" s="1"/>
  <c r="C3" i="1"/>
  <c r="G3" i="1" s="1"/>
  <c r="G2" i="1"/>
  <c r="G5" i="1" l="1"/>
  <c r="C6" i="1"/>
  <c r="G10" i="1"/>
  <c r="C11" i="1"/>
  <c r="G4" i="1"/>
  <c r="C24" i="1"/>
  <c r="G9" i="1"/>
  <c r="C12" i="1" l="1"/>
  <c r="G11" i="1"/>
  <c r="C25" i="1"/>
  <c r="G25" i="1" s="1"/>
  <c r="G24" i="1"/>
  <c r="G6" i="1"/>
  <c r="C7" i="1"/>
  <c r="G7" i="1" s="1"/>
  <c r="G12" i="1" l="1"/>
  <c r="C13" i="1"/>
  <c r="G13" i="1" s="1"/>
</calcChain>
</file>

<file path=xl/sharedStrings.xml><?xml version="1.0" encoding="utf-8"?>
<sst xmlns="http://schemas.openxmlformats.org/spreadsheetml/2006/main" count="306" uniqueCount="253">
  <si>
    <t>火烈鸟</t>
    <phoneticPr fontId="1" type="noConversion"/>
  </si>
  <si>
    <t>绝对零度</t>
    <phoneticPr fontId="1" type="noConversion"/>
  </si>
  <si>
    <t>次元镭光</t>
    <phoneticPr fontId="1" type="noConversion"/>
  </si>
  <si>
    <t>爆裂迪迦</t>
    <phoneticPr fontId="1" type="noConversion"/>
  </si>
  <si>
    <t>等级</t>
    <phoneticPr fontId="1" type="noConversion"/>
  </si>
  <si>
    <t>第1天</t>
    <phoneticPr fontId="1" type="noConversion"/>
  </si>
  <si>
    <t>第2天</t>
    <phoneticPr fontId="1" type="noConversion"/>
  </si>
  <si>
    <t>第3天</t>
  </si>
  <si>
    <t>第4天</t>
  </si>
  <si>
    <t>第5天</t>
  </si>
  <si>
    <t>第6天</t>
  </si>
  <si>
    <t>第7天</t>
  </si>
  <si>
    <t>以后每天</t>
    <phoneticPr fontId="1" type="noConversion"/>
  </si>
  <si>
    <t>天数</t>
    <phoneticPr fontId="1" type="noConversion"/>
  </si>
  <si>
    <t>钻石</t>
    <phoneticPr fontId="1" type="noConversion"/>
  </si>
  <si>
    <t>战机</t>
    <phoneticPr fontId="1" type="noConversion"/>
  </si>
  <si>
    <t>导弹</t>
    <phoneticPr fontId="1" type="noConversion"/>
  </si>
  <si>
    <t>装甲</t>
    <phoneticPr fontId="1" type="noConversion"/>
  </si>
  <si>
    <t>僚机</t>
    <phoneticPr fontId="1" type="noConversion"/>
  </si>
  <si>
    <t>升级所消费钻石</t>
    <phoneticPr fontId="1" type="noConversion"/>
  </si>
  <si>
    <t>名称</t>
    <phoneticPr fontId="1" type="noConversion"/>
  </si>
  <si>
    <t>获得奖励</t>
    <phoneticPr fontId="1" type="noConversion"/>
  </si>
  <si>
    <t>任务目的</t>
    <phoneticPr fontId="1" type="noConversion"/>
  </si>
  <si>
    <t>新的征程</t>
    <phoneticPr fontId="1" type="noConversion"/>
  </si>
  <si>
    <t>完成闯关模式第1关</t>
    <phoneticPr fontId="1" type="noConversion"/>
  </si>
  <si>
    <t>脱颖而出</t>
    <phoneticPr fontId="1" type="noConversion"/>
  </si>
  <si>
    <t>完成闯关模式第3关</t>
    <phoneticPr fontId="1" type="noConversion"/>
  </si>
  <si>
    <t>卓尔不群</t>
    <phoneticPr fontId="1" type="noConversion"/>
  </si>
  <si>
    <t>完成闯关模式第5关</t>
    <phoneticPr fontId="1" type="noConversion"/>
  </si>
  <si>
    <t>勇冠三军</t>
    <phoneticPr fontId="1" type="noConversion"/>
  </si>
  <si>
    <t>完成闯关模式第8关</t>
    <phoneticPr fontId="1" type="noConversion"/>
  </si>
  <si>
    <t>完成闯关模式第16关</t>
    <phoneticPr fontId="1" type="noConversion"/>
  </si>
  <si>
    <t>完成闯关模式第24关</t>
    <phoneticPr fontId="1" type="noConversion"/>
  </si>
  <si>
    <t>无人能挡</t>
    <phoneticPr fontId="1" type="noConversion"/>
  </si>
  <si>
    <t>战无不胜</t>
    <phoneticPr fontId="1" type="noConversion"/>
  </si>
  <si>
    <t>主宰一切</t>
    <phoneticPr fontId="1" type="noConversion"/>
  </si>
  <si>
    <t>生存之道1</t>
    <phoneticPr fontId="1" type="noConversion"/>
  </si>
  <si>
    <t>生存之道2</t>
    <phoneticPr fontId="1" type="noConversion"/>
  </si>
  <si>
    <t>生存之道3</t>
    <phoneticPr fontId="1" type="noConversion"/>
  </si>
  <si>
    <t>生存之道4</t>
    <phoneticPr fontId="1" type="noConversion"/>
  </si>
  <si>
    <t>完成闯关模式第32关</t>
    <phoneticPr fontId="1" type="noConversion"/>
  </si>
  <si>
    <t>第1次使用道具</t>
    <phoneticPr fontId="1" type="noConversion"/>
  </si>
  <si>
    <t>累计使用10次道具</t>
    <phoneticPr fontId="1" type="noConversion"/>
  </si>
  <si>
    <t>累计使用20次道具</t>
    <phoneticPr fontId="1" type="noConversion"/>
  </si>
  <si>
    <t>累计使用50次道具</t>
    <phoneticPr fontId="1" type="noConversion"/>
  </si>
  <si>
    <t>终结者1</t>
    <phoneticPr fontId="1" type="noConversion"/>
  </si>
  <si>
    <t>终结者2</t>
    <phoneticPr fontId="1" type="noConversion"/>
  </si>
  <si>
    <t>终结者3</t>
  </si>
  <si>
    <t>终结者4</t>
  </si>
  <si>
    <t>累计摧毁100架敌机</t>
    <phoneticPr fontId="1" type="noConversion"/>
  </si>
  <si>
    <t>累计摧毁200架敌机</t>
    <phoneticPr fontId="1" type="noConversion"/>
  </si>
  <si>
    <t>累计摧毁500架敌机</t>
    <phoneticPr fontId="1" type="noConversion"/>
  </si>
  <si>
    <t>累计摧毁1000架敌机</t>
    <phoneticPr fontId="1" type="noConversion"/>
  </si>
  <si>
    <t>初级技工</t>
    <phoneticPr fontId="1" type="noConversion"/>
  </si>
  <si>
    <t>熟练技工</t>
    <phoneticPr fontId="1" type="noConversion"/>
  </si>
  <si>
    <t>精英技工</t>
    <phoneticPr fontId="1" type="noConversion"/>
  </si>
  <si>
    <t>完美技工</t>
    <phoneticPr fontId="1" type="noConversion"/>
  </si>
  <si>
    <t>首次强化战机</t>
    <phoneticPr fontId="1" type="noConversion"/>
  </si>
  <si>
    <t>累计强化战机5次</t>
    <phoneticPr fontId="1" type="noConversion"/>
  </si>
  <si>
    <t>累计强化战机10次</t>
    <phoneticPr fontId="1" type="noConversion"/>
  </si>
  <si>
    <t>累计强化战机20次</t>
    <phoneticPr fontId="1" type="noConversion"/>
  </si>
  <si>
    <t>试炼之旅1</t>
    <phoneticPr fontId="1" type="noConversion"/>
  </si>
  <si>
    <t>试炼之旅2</t>
    <phoneticPr fontId="1" type="noConversion"/>
  </si>
  <si>
    <t>试炼之旅3</t>
    <phoneticPr fontId="1" type="noConversion"/>
  </si>
  <si>
    <t>必杀五连斩</t>
    <phoneticPr fontId="1" type="noConversion"/>
  </si>
  <si>
    <t>必杀二十连斩</t>
    <phoneticPr fontId="1" type="noConversion"/>
  </si>
  <si>
    <t>必杀五十连斩</t>
    <phoneticPr fontId="1" type="noConversion"/>
  </si>
  <si>
    <t>进行1次无尽模式</t>
    <phoneticPr fontId="1" type="noConversion"/>
  </si>
  <si>
    <t>进行5次无尽模式</t>
    <phoneticPr fontId="1" type="noConversion"/>
  </si>
  <si>
    <t>进行10次无尽模式</t>
    <phoneticPr fontId="1" type="noConversion"/>
  </si>
  <si>
    <t>无尽模式累计摧毁5个BOSS</t>
    <phoneticPr fontId="1" type="noConversion"/>
  </si>
  <si>
    <t>无尽模式累计摧毁20个BOSS</t>
    <phoneticPr fontId="1" type="noConversion"/>
  </si>
  <si>
    <t>无尽模式累计摧毁50个BOSS</t>
    <phoneticPr fontId="1" type="noConversion"/>
  </si>
  <si>
    <t>必杀百人斩</t>
    <phoneticPr fontId="1" type="noConversion"/>
  </si>
  <si>
    <t>无尽模式累计摧毁100个BOSS</t>
    <phoneticPr fontId="1" type="noConversion"/>
  </si>
  <si>
    <t>挑战五连斩</t>
    <phoneticPr fontId="1" type="noConversion"/>
  </si>
  <si>
    <t>挑战十连斩</t>
    <phoneticPr fontId="1" type="noConversion"/>
  </si>
  <si>
    <t>挑战二十连斩</t>
    <phoneticPr fontId="1" type="noConversion"/>
  </si>
  <si>
    <t>累计完成5次BOSS模式</t>
    <phoneticPr fontId="1" type="noConversion"/>
  </si>
  <si>
    <t>累计完成10次BOSS模式</t>
    <phoneticPr fontId="1" type="noConversion"/>
  </si>
  <si>
    <t>累计完成20次BOSS模式</t>
    <phoneticPr fontId="1" type="noConversion"/>
  </si>
  <si>
    <t>钻石达人1</t>
    <phoneticPr fontId="1" type="noConversion"/>
  </si>
  <si>
    <t>钻石达人2</t>
    <phoneticPr fontId="1" type="noConversion"/>
  </si>
  <si>
    <t>钻石达人3</t>
    <phoneticPr fontId="1" type="noConversion"/>
  </si>
  <si>
    <t>累计获取1000钻石</t>
    <phoneticPr fontId="1" type="noConversion"/>
  </si>
  <si>
    <t>累计获取2000钻石</t>
    <phoneticPr fontId="1" type="noConversion"/>
  </si>
  <si>
    <t>累计获取5000钻石</t>
    <phoneticPr fontId="1" type="noConversion"/>
  </si>
  <si>
    <t>等级</t>
    <phoneticPr fontId="1" type="noConversion"/>
  </si>
  <si>
    <t>战机攻击力</t>
    <phoneticPr fontId="1" type="noConversion"/>
  </si>
  <si>
    <t>导弹攻击力</t>
    <phoneticPr fontId="1" type="noConversion"/>
  </si>
  <si>
    <t>装甲生命值</t>
    <phoneticPr fontId="1" type="noConversion"/>
  </si>
  <si>
    <t>僚机战斗力</t>
    <phoneticPr fontId="1" type="noConversion"/>
  </si>
  <si>
    <t>战斗力</t>
    <phoneticPr fontId="1" type="noConversion"/>
  </si>
  <si>
    <t>购买</t>
    <phoneticPr fontId="1" type="noConversion"/>
  </si>
  <si>
    <t>火烈鸟</t>
    <phoneticPr fontId="1" type="noConversion"/>
  </si>
  <si>
    <t>绝对零度</t>
    <phoneticPr fontId="1" type="noConversion"/>
  </si>
  <si>
    <t>10元</t>
    <phoneticPr fontId="1" type="noConversion"/>
  </si>
  <si>
    <t>18元</t>
    <phoneticPr fontId="1" type="noConversion"/>
  </si>
  <si>
    <t>30元</t>
    <phoneticPr fontId="1" type="noConversion"/>
  </si>
  <si>
    <t>小型机2</t>
  </si>
  <si>
    <t>名称</t>
    <phoneticPr fontId="1" type="noConversion"/>
  </si>
  <si>
    <t>小型机1</t>
    <phoneticPr fontId="1" type="noConversion"/>
  </si>
  <si>
    <t>小型机3</t>
  </si>
  <si>
    <t>小型机4</t>
  </si>
  <si>
    <t>小型机5</t>
  </si>
  <si>
    <t>小型机1</t>
    <phoneticPr fontId="1" type="noConversion"/>
  </si>
  <si>
    <t>小型机2</t>
    <phoneticPr fontId="1" type="noConversion"/>
  </si>
  <si>
    <t>中型机2</t>
    <phoneticPr fontId="1" type="noConversion"/>
  </si>
  <si>
    <t>中型机1</t>
    <phoneticPr fontId="1" type="noConversion"/>
  </si>
  <si>
    <t>大型机3</t>
  </si>
  <si>
    <t>大型机1</t>
    <phoneticPr fontId="1" type="noConversion"/>
  </si>
  <si>
    <t>大型机2</t>
    <phoneticPr fontId="1" type="noConversion"/>
  </si>
  <si>
    <t>行为</t>
    <phoneticPr fontId="2" type="noConversion"/>
  </si>
  <si>
    <t>行为</t>
    <phoneticPr fontId="2" type="noConversion"/>
  </si>
  <si>
    <t>子弹发射器</t>
    <phoneticPr fontId="2" type="noConversion"/>
  </si>
  <si>
    <t>中型机1</t>
    <phoneticPr fontId="1" type="noConversion"/>
  </si>
  <si>
    <t>中型机2</t>
    <phoneticPr fontId="1" type="noConversion"/>
  </si>
  <si>
    <t>大型机2</t>
    <phoneticPr fontId="1" type="noConversion"/>
  </si>
  <si>
    <t>简单</t>
    <phoneticPr fontId="1" type="noConversion"/>
  </si>
  <si>
    <t>困难</t>
    <phoneticPr fontId="1" type="noConversion"/>
  </si>
  <si>
    <t>原地</t>
    <phoneticPr fontId="2" type="noConversion"/>
  </si>
  <si>
    <t>原地</t>
    <phoneticPr fontId="2" type="noConversion"/>
  </si>
  <si>
    <t>原地</t>
    <phoneticPr fontId="2" type="noConversion"/>
  </si>
  <si>
    <t>原地</t>
    <phoneticPr fontId="2" type="noConversion"/>
  </si>
  <si>
    <t>原地+左右移动</t>
    <phoneticPr fontId="2" type="noConversion"/>
  </si>
  <si>
    <t>多线时间长的激光+甩子弹</t>
    <phoneticPr fontId="1" type="noConversion"/>
  </si>
  <si>
    <t>原地+左右移动</t>
    <phoneticPr fontId="2" type="noConversion"/>
  </si>
  <si>
    <t>多线时间长的激光</t>
    <phoneticPr fontId="1" type="noConversion"/>
  </si>
  <si>
    <t>瞄准、单发</t>
    <phoneticPr fontId="1" type="noConversion"/>
  </si>
  <si>
    <t>斜下变向返回</t>
    <phoneticPr fontId="1" type="noConversion"/>
  </si>
  <si>
    <t>时间短的激光</t>
    <phoneticPr fontId="1" type="noConversion"/>
  </si>
  <si>
    <t>斜上飞出</t>
    <phoneticPr fontId="1" type="noConversion"/>
  </si>
  <si>
    <t>直线子弹</t>
    <phoneticPr fontId="1" type="noConversion"/>
  </si>
  <si>
    <t>360度甩散弹</t>
    <phoneticPr fontId="1" type="noConversion"/>
  </si>
  <si>
    <t>直线子弹+散弹</t>
    <phoneticPr fontId="1" type="noConversion"/>
  </si>
  <si>
    <t>甩长时间散弹</t>
    <phoneticPr fontId="1" type="noConversion"/>
  </si>
  <si>
    <t>甩短时间散弹</t>
    <phoneticPr fontId="1" type="noConversion"/>
  </si>
  <si>
    <t>360度甩激光+短时间散弹</t>
    <phoneticPr fontId="1" type="noConversion"/>
  </si>
  <si>
    <t>甩散弹</t>
    <phoneticPr fontId="1" type="noConversion"/>
  </si>
  <si>
    <t>甩散弹+直线子弹</t>
    <phoneticPr fontId="1" type="noConversion"/>
  </si>
  <si>
    <t>大型机1</t>
    <phoneticPr fontId="1" type="noConversion"/>
  </si>
  <si>
    <t>大型机3</t>
    <phoneticPr fontId="1" type="noConversion"/>
  </si>
  <si>
    <t>火烈鸟</t>
    <phoneticPr fontId="1" type="noConversion"/>
  </si>
  <si>
    <t>次元镭光</t>
    <phoneticPr fontId="1" type="noConversion"/>
  </si>
  <si>
    <t>爆裂迪迦</t>
    <phoneticPr fontId="1" type="noConversion"/>
  </si>
  <si>
    <t>子弹发射器</t>
    <phoneticPr fontId="2" type="noConversion"/>
  </si>
  <si>
    <t>子弹发射器</t>
    <phoneticPr fontId="1" type="noConversion"/>
  </si>
  <si>
    <t>僚机</t>
    <phoneticPr fontId="1" type="noConversion"/>
  </si>
  <si>
    <t>非暴走</t>
    <phoneticPr fontId="1" type="noConversion"/>
  </si>
  <si>
    <t>暴走</t>
    <phoneticPr fontId="1" type="noConversion"/>
  </si>
  <si>
    <t>直线多条短激光</t>
    <phoneticPr fontId="1" type="noConversion"/>
  </si>
  <si>
    <t>加粗直线多条短激光（快速）</t>
    <phoneticPr fontId="1" type="noConversion"/>
  </si>
  <si>
    <t>加粗直线多条短激光（快速）</t>
    <phoneticPr fontId="1" type="noConversion"/>
  </si>
  <si>
    <t>直线导弹</t>
    <phoneticPr fontId="1" type="noConversion"/>
  </si>
  <si>
    <t>直线导弹（快速）</t>
    <phoneticPr fontId="1" type="noConversion"/>
  </si>
  <si>
    <t>散弹超多短激光</t>
    <phoneticPr fontId="1" type="noConversion"/>
  </si>
  <si>
    <t>直线持续性激光</t>
    <phoneticPr fontId="1" type="noConversion"/>
  </si>
  <si>
    <t>直线持续性子弹+跟踪激光气体</t>
    <phoneticPr fontId="1" type="noConversion"/>
  </si>
  <si>
    <t>加粗散弹超多短激光（快速）</t>
    <phoneticPr fontId="1" type="noConversion"/>
  </si>
  <si>
    <t>加粗直线持续性激光（快速）</t>
    <phoneticPr fontId="1" type="noConversion"/>
  </si>
  <si>
    <t>火烈鸟非暴走</t>
    <phoneticPr fontId="1" type="noConversion"/>
  </si>
  <si>
    <t>火烈鸟暴走</t>
    <phoneticPr fontId="1" type="noConversion"/>
  </si>
  <si>
    <t>绝对零度</t>
    <phoneticPr fontId="1" type="noConversion"/>
  </si>
  <si>
    <t>绝对零度暴走</t>
    <phoneticPr fontId="1" type="noConversion"/>
  </si>
  <si>
    <t>绝对零度非暴走</t>
    <phoneticPr fontId="1" type="noConversion"/>
  </si>
  <si>
    <t>爆裂迪迦</t>
    <phoneticPr fontId="1" type="noConversion"/>
  </si>
  <si>
    <t>爆裂迪迦暴走</t>
    <phoneticPr fontId="1" type="noConversion"/>
  </si>
  <si>
    <t>爆裂迪迦非暴走</t>
    <phoneticPr fontId="1" type="noConversion"/>
  </si>
  <si>
    <t>次元镭光</t>
    <phoneticPr fontId="1" type="noConversion"/>
  </si>
  <si>
    <t>次元镭光暴走</t>
    <phoneticPr fontId="1" type="noConversion"/>
  </si>
  <si>
    <t>次元镭光非暴走</t>
    <phoneticPr fontId="1" type="noConversion"/>
  </si>
  <si>
    <t>斜向短激光+直线圆球气体</t>
    <phoneticPr fontId="1" type="noConversion"/>
  </si>
  <si>
    <t>加粗斜向短激光+直线圆球气体（快速）</t>
    <phoneticPr fontId="1" type="noConversion"/>
  </si>
  <si>
    <t>直线导弹+跟踪绿色短激光</t>
    <phoneticPr fontId="1" type="noConversion"/>
  </si>
  <si>
    <t>直线导弹+加粗跟踪绿色短激光（快速）</t>
    <phoneticPr fontId="1" type="noConversion"/>
  </si>
  <si>
    <t>直线持续性子弹+加粗跟踪激光气体（快速）</t>
    <phoneticPr fontId="1" type="noConversion"/>
  </si>
  <si>
    <t>小型飞机斜下变向返回模式</t>
    <phoneticPr fontId="1" type="noConversion"/>
  </si>
  <si>
    <t>小型飞机困难模式小型飞机出现方式，子弹变为激光</t>
    <phoneticPr fontId="1" type="noConversion"/>
  </si>
  <si>
    <t>关卡</t>
    <phoneticPr fontId="1" type="noConversion"/>
  </si>
  <si>
    <t>描述</t>
    <phoneticPr fontId="1" type="noConversion"/>
  </si>
  <si>
    <t>设计</t>
    <phoneticPr fontId="1" type="noConversion"/>
  </si>
  <si>
    <t>你遭遇月球反抗军的攻击，消灭他们</t>
    <phoneticPr fontId="1" type="noConversion"/>
  </si>
  <si>
    <t>怀特上校命令你，继续搜索月球反抗军的其他部队</t>
    <phoneticPr fontId="1" type="noConversion"/>
  </si>
  <si>
    <t>得知月球反抗军的领导是昔日好友，你该何去何从</t>
    <phoneticPr fontId="1" type="noConversion"/>
  </si>
  <si>
    <t>敌方战斗力</t>
    <phoneticPr fontId="1" type="noConversion"/>
  </si>
  <si>
    <t>奖励钻石</t>
    <phoneticPr fontId="1" type="noConversion"/>
  </si>
  <si>
    <t>消耗体力</t>
    <phoneticPr fontId="1" type="noConversion"/>
  </si>
  <si>
    <t>你遇到空军学院时的好友阿斯兰，击败他</t>
    <phoneticPr fontId="1" type="noConversion"/>
  </si>
  <si>
    <t>有无BOSS</t>
    <phoneticPr fontId="1" type="noConversion"/>
  </si>
  <si>
    <t>有</t>
    <phoneticPr fontId="1" type="noConversion"/>
  </si>
  <si>
    <t>无</t>
    <phoneticPr fontId="1" type="noConversion"/>
  </si>
  <si>
    <t>怀特上校命令你前往火星，对抗火星自由军</t>
    <phoneticPr fontId="1" type="noConversion"/>
  </si>
  <si>
    <t>第二次钻石</t>
    <phoneticPr fontId="1" type="noConversion"/>
  </si>
  <si>
    <t>体力</t>
    <phoneticPr fontId="1" type="noConversion"/>
  </si>
  <si>
    <t>学院时期的另一个好友基拉也宣布独立，令你非常不解</t>
    <phoneticPr fontId="1" type="noConversion"/>
  </si>
  <si>
    <t>飞临火星的你，遭遇火星自由军的舰队</t>
    <phoneticPr fontId="1" type="noConversion"/>
  </si>
  <si>
    <t>你遇到空军学院的好友，基拉，击败他</t>
    <phoneticPr fontId="1" type="noConversion"/>
  </si>
  <si>
    <t>基拉的部队遇到不明敌机的攻击，火速前往支援</t>
    <phoneticPr fontId="1" type="noConversion"/>
  </si>
  <si>
    <t>你猜测袭击火星自由军的敌人可能是外星人</t>
    <phoneticPr fontId="1" type="noConversion"/>
  </si>
  <si>
    <t>你认为只要足够了解外星人，就可以击败他们</t>
    <phoneticPr fontId="1" type="noConversion"/>
  </si>
  <si>
    <t>你遇到了收割者七将军之色欲之女拉斯特，击败他</t>
    <phoneticPr fontId="1" type="noConversion"/>
  </si>
  <si>
    <t>基拉向你求助，火星首都阿瑞斯正遭受外星人攻击</t>
    <phoneticPr fontId="1" type="noConversion"/>
  </si>
  <si>
    <t>处于某种原因，怀特上校命令你停止火星的救援工作</t>
    <phoneticPr fontId="1" type="noConversion"/>
  </si>
  <si>
    <t>你决定不理会怀特上校，独自拯救火星上的同胞</t>
    <phoneticPr fontId="1" type="noConversion"/>
  </si>
  <si>
    <t>你遇到了收购者七将军贪食巨口格拉托尼，消灭它</t>
    <phoneticPr fontId="1" type="noConversion"/>
  </si>
  <si>
    <t>部分火星居民被外星人抓走，需要你前往追击和救援</t>
    <phoneticPr fontId="1" type="noConversion"/>
  </si>
  <si>
    <t>怀特上校以仕途前景，再次要挟你停止救援工作</t>
    <phoneticPr fontId="1" type="noConversion"/>
  </si>
  <si>
    <t>你发现了关押火星居民的敌舰，一场恶战即将爆发</t>
    <phoneticPr fontId="1" type="noConversion"/>
  </si>
  <si>
    <t>你遇到了收割者七将军之傲慢之手普莱德，干掉他</t>
    <phoneticPr fontId="1" type="noConversion"/>
  </si>
  <si>
    <t>关卡1</t>
    <phoneticPr fontId="1" type="noConversion"/>
  </si>
  <si>
    <t>兵种</t>
    <phoneticPr fontId="1" type="noConversion"/>
  </si>
  <si>
    <t>数量</t>
    <phoneticPr fontId="1" type="noConversion"/>
  </si>
  <si>
    <t>小型飞机</t>
    <phoneticPr fontId="1" type="noConversion"/>
  </si>
  <si>
    <t>中型飞机</t>
    <phoneticPr fontId="1" type="noConversion"/>
  </si>
  <si>
    <t>每5秒出一架到2架飞机 共出两拨  然后搁10秒轮换</t>
    <phoneticPr fontId="1" type="noConversion"/>
  </si>
  <si>
    <t>BOSS</t>
    <phoneticPr fontId="1" type="noConversion"/>
  </si>
  <si>
    <t>规律</t>
    <phoneticPr fontId="1" type="noConversion"/>
  </si>
  <si>
    <t>关卡</t>
    <phoneticPr fontId="1" type="noConversion"/>
  </si>
  <si>
    <t>一般1分钟左右通关，实力差距大的  在45秒左右通关</t>
    <phoneticPr fontId="1" type="noConversion"/>
  </si>
  <si>
    <t>时间线</t>
    <phoneticPr fontId="1" type="noConversion"/>
  </si>
  <si>
    <t>小型1</t>
    <phoneticPr fontId="1" type="noConversion"/>
  </si>
  <si>
    <t>中型1</t>
    <phoneticPr fontId="1" type="noConversion"/>
  </si>
  <si>
    <t>8,10</t>
    <phoneticPr fontId="1" type="noConversion"/>
  </si>
  <si>
    <t>小型</t>
    <phoneticPr fontId="1" type="noConversion"/>
  </si>
  <si>
    <t>小型1，中型1</t>
    <phoneticPr fontId="1" type="noConversion"/>
  </si>
  <si>
    <t>中型1，小型1</t>
    <phoneticPr fontId="1" type="noConversion"/>
  </si>
  <si>
    <t>中下往斜上4架小型</t>
    <phoneticPr fontId="1" type="noConversion"/>
  </si>
  <si>
    <t>中下往斜上2架</t>
    <phoneticPr fontId="1" type="noConversion"/>
  </si>
  <si>
    <t>小型1</t>
    <phoneticPr fontId="1" type="noConversion"/>
  </si>
  <si>
    <t>BOSS</t>
    <phoneticPr fontId="1" type="noConversion"/>
  </si>
  <si>
    <t>BOSS每5秒一次小型1</t>
    <phoneticPr fontId="1" type="noConversion"/>
  </si>
  <si>
    <t>出兵规律</t>
    <phoneticPr fontId="1" type="noConversion"/>
  </si>
  <si>
    <t>每一关的出兵规律几乎相同，发现小型飞机的出兵位置有所改变</t>
    <phoneticPr fontId="1" type="noConversion"/>
  </si>
  <si>
    <t>出现位置</t>
    <phoneticPr fontId="1" type="noConversion"/>
  </si>
  <si>
    <t>中间出现的飞机，会掉头从中间偏右飞出</t>
    <phoneticPr fontId="1" type="noConversion"/>
  </si>
  <si>
    <t>1.左上出现，掉头飞向中间偏右</t>
    <phoneticPr fontId="1" type="noConversion"/>
  </si>
  <si>
    <t>2.左上出现，直接飞出，中间偏左</t>
    <phoneticPr fontId="1" type="noConversion"/>
  </si>
  <si>
    <t>左上，和右上出现的飞机，有3种行为</t>
    <phoneticPr fontId="1" type="noConversion"/>
  </si>
  <si>
    <t>3.左上飞出，一字型 右上飞出</t>
    <phoneticPr fontId="1" type="noConversion"/>
  </si>
  <si>
    <t>中间，左上，左下，右上，右下，中间偏左，中间偏右</t>
    <phoneticPr fontId="1" type="noConversion"/>
  </si>
  <si>
    <t>中型机和大型机</t>
    <phoneticPr fontId="1" type="noConversion"/>
  </si>
  <si>
    <t>小型机</t>
    <phoneticPr fontId="1" type="noConversion"/>
  </si>
  <si>
    <t>1.左上，横向移动到屏幕中间偏左</t>
    <phoneticPr fontId="1" type="noConversion"/>
  </si>
  <si>
    <t>2.右上，横向移动到屏幕中间偏右</t>
    <phoneticPr fontId="1" type="noConversion"/>
  </si>
  <si>
    <t>3.中间，向下飞行到屏幕中间靠上</t>
    <phoneticPr fontId="1" type="noConversion"/>
  </si>
  <si>
    <t>左上，右上，中间，中间偏左，中间偏右，中型和大型飞机不会飞出屏幕，会一直存在。</t>
    <phoneticPr fontId="1" type="noConversion"/>
  </si>
  <si>
    <t>4.中间偏左，向下移动到位置</t>
    <phoneticPr fontId="1" type="noConversion"/>
  </si>
  <si>
    <t>5.中间偏右，向下移动到位置</t>
    <phoneticPr fontId="1" type="noConversion"/>
  </si>
  <si>
    <t>每3-5秒出现一波飞机，共6架飞机</t>
    <phoneticPr fontId="1" type="noConversion"/>
  </si>
  <si>
    <t>关底出现</t>
    <phoneticPr fontId="1" type="noConversion"/>
  </si>
  <si>
    <t>只会从中间出现</t>
    <phoneticPr fontId="1" type="noConversion"/>
  </si>
  <si>
    <t>4.左下飞入，中间偏右飞出</t>
    <phoneticPr fontId="1" type="noConversion"/>
  </si>
  <si>
    <t>5.右下飞入，中间偏左飞出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</si>
</sst>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_ "/>
    <numFmt numFmtId="177" formatCode="0_);[Red]\(0\)"/>
  </numFmts>
  <fonts count="6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9"/>
      <name val="宋体"/>
      <family val="3"/>
      <charset val="134"/>
    </font>
    <font>
      <sz val="9"/>
      <color theme="1"/>
      <name val="宋体"/>
      <family val="2"/>
      <scheme val="minor"/>
    </font>
    <font>
      <sz val="9"/>
      <color theme="1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8"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176" fontId="0" fillId="4" borderId="1" xfId="0" applyNumberFormat="1" applyFill="1" applyBorder="1" applyAlignment="1">
      <alignment horizontal="center" vertical="center"/>
    </xf>
    <xf numFmtId="176" fontId="0" fillId="0" borderId="0" xfId="0" applyNumberFormat="1"/>
    <xf numFmtId="0" fontId="0" fillId="6" borderId="1" xfId="0" applyFill="1" applyBorder="1" applyAlignment="1">
      <alignment horizontal="center" vertical="center"/>
    </xf>
    <xf numFmtId="0" fontId="0" fillId="6" borderId="1" xfId="0" applyFill="1" applyBorder="1"/>
    <xf numFmtId="176" fontId="0" fillId="2" borderId="1" xfId="0" applyNumberFormat="1" applyFill="1" applyBorder="1" applyAlignment="1">
      <alignment horizontal="center" vertical="center"/>
    </xf>
    <xf numFmtId="176" fontId="0" fillId="5" borderId="1" xfId="0" applyNumberForma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176" fontId="0" fillId="3" borderId="1" xfId="0" applyNumberForma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4" fillId="0" borderId="0" xfId="0" applyFont="1"/>
    <xf numFmtId="0" fontId="3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10" borderId="1" xfId="0" applyFill="1" applyBorder="1" applyAlignment="1">
      <alignment horizontal="center" vertical="center"/>
    </xf>
    <xf numFmtId="177" fontId="0" fillId="0" borderId="1" xfId="0" applyNumberFormat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3" fillId="7" borderId="1" xfId="0" applyFont="1" applyFill="1" applyBorder="1" applyAlignment="1">
      <alignment horizontal="center" vertical="center"/>
    </xf>
    <xf numFmtId="0" fontId="3" fillId="8" borderId="1" xfId="0" applyFont="1" applyFill="1" applyBorder="1" applyAlignment="1">
      <alignment horizontal="center" vertical="center"/>
    </xf>
    <xf numFmtId="0" fontId="4" fillId="6" borderId="0" xfId="0" applyFont="1" applyFill="1" applyAlignment="1">
      <alignment horizontal="center"/>
    </xf>
    <xf numFmtId="0" fontId="0" fillId="9" borderId="1" xfId="0" applyFill="1" applyBorder="1" applyAlignment="1">
      <alignment horizontal="center"/>
    </xf>
    <xf numFmtId="0" fontId="0" fillId="8" borderId="1" xfId="0" applyFill="1" applyBorder="1" applyAlignment="1">
      <alignment horizontal="center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png"/><Relationship Id="rId3" Type="http://schemas.openxmlformats.org/officeDocument/2006/relationships/image" Target="../media/image5.png"/><Relationship Id="rId7" Type="http://schemas.openxmlformats.org/officeDocument/2006/relationships/image" Target="../media/image7.png"/><Relationship Id="rId2" Type="http://schemas.openxmlformats.org/officeDocument/2006/relationships/image" Target="../media/image3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image" Target="../media/image10.png"/><Relationship Id="rId10" Type="http://schemas.openxmlformats.org/officeDocument/2006/relationships/image" Target="../media/image9.png"/><Relationship Id="rId4" Type="http://schemas.openxmlformats.org/officeDocument/2006/relationships/image" Target="../media/image8.png"/><Relationship Id="rId9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5.jpeg"/><Relationship Id="rId7" Type="http://schemas.openxmlformats.org/officeDocument/2006/relationships/image" Target="../media/image19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438150</xdr:colOff>
      <xdr:row>1</xdr:row>
      <xdr:rowOff>400050</xdr:rowOff>
    </xdr:from>
    <xdr:to>
      <xdr:col>0</xdr:col>
      <xdr:colOff>1390531</xdr:colOff>
      <xdr:row>1</xdr:row>
      <xdr:rowOff>1314336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8150" y="571500"/>
          <a:ext cx="952381" cy="9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3</xdr:row>
      <xdr:rowOff>352425</xdr:rowOff>
    </xdr:from>
    <xdr:to>
      <xdr:col>2</xdr:col>
      <xdr:colOff>2133366</xdr:colOff>
      <xdr:row>3</xdr:row>
      <xdr:rowOff>1942901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62450" y="2457450"/>
          <a:ext cx="1876191" cy="15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809625</xdr:colOff>
      <xdr:row>1</xdr:row>
      <xdr:rowOff>361950</xdr:rowOff>
    </xdr:from>
    <xdr:to>
      <xdr:col>1</xdr:col>
      <xdr:colOff>1771530</xdr:colOff>
      <xdr:row>1</xdr:row>
      <xdr:rowOff>1333379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43175" y="533400"/>
          <a:ext cx="961905" cy="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</xdr:row>
      <xdr:rowOff>447675</xdr:rowOff>
    </xdr:from>
    <xdr:to>
      <xdr:col>0</xdr:col>
      <xdr:colOff>1666670</xdr:colOff>
      <xdr:row>3</xdr:row>
      <xdr:rowOff>1666723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75" y="2552700"/>
          <a:ext cx="1638095" cy="12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962025</xdr:colOff>
      <xdr:row>1</xdr:row>
      <xdr:rowOff>428625</xdr:rowOff>
    </xdr:from>
    <xdr:to>
      <xdr:col>2</xdr:col>
      <xdr:colOff>1771549</xdr:colOff>
      <xdr:row>1</xdr:row>
      <xdr:rowOff>1247673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714875" y="600075"/>
          <a:ext cx="809524" cy="819048"/>
        </a:xfrm>
        <a:prstGeom prst="rect">
          <a:avLst/>
        </a:prstGeom>
      </xdr:spPr>
    </xdr:pic>
    <xdr:clientData/>
  </xdr:twoCellAnchor>
  <xdr:twoCellAnchor editAs="oneCell">
    <xdr:from>
      <xdr:col>3</xdr:col>
      <xdr:colOff>66676</xdr:colOff>
      <xdr:row>3</xdr:row>
      <xdr:rowOff>46861</xdr:rowOff>
    </xdr:from>
    <xdr:to>
      <xdr:col>3</xdr:col>
      <xdr:colOff>2257426</xdr:colOff>
      <xdr:row>3</xdr:row>
      <xdr:rowOff>2219046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34176" y="2151886"/>
          <a:ext cx="2190750" cy="217218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3</xdr:row>
      <xdr:rowOff>428625</xdr:rowOff>
    </xdr:from>
    <xdr:to>
      <xdr:col>1</xdr:col>
      <xdr:colOff>2323814</xdr:colOff>
      <xdr:row>3</xdr:row>
      <xdr:rowOff>1800054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71650" y="2533650"/>
          <a:ext cx="2285714" cy="13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752475</xdr:colOff>
      <xdr:row>1</xdr:row>
      <xdr:rowOff>371475</xdr:rowOff>
    </xdr:from>
    <xdr:to>
      <xdr:col>3</xdr:col>
      <xdr:colOff>1695332</xdr:colOff>
      <xdr:row>1</xdr:row>
      <xdr:rowOff>1314332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67550" y="542925"/>
          <a:ext cx="942857" cy="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323850</xdr:colOff>
      <xdr:row>3</xdr:row>
      <xdr:rowOff>123825</xdr:rowOff>
    </xdr:from>
    <xdr:to>
      <xdr:col>4</xdr:col>
      <xdr:colOff>2009564</xdr:colOff>
      <xdr:row>3</xdr:row>
      <xdr:rowOff>2019063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467850" y="2228850"/>
          <a:ext cx="1685714" cy="18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676275</xdr:colOff>
      <xdr:row>1</xdr:row>
      <xdr:rowOff>323850</xdr:rowOff>
    </xdr:from>
    <xdr:to>
      <xdr:col>4</xdr:col>
      <xdr:colOff>1800085</xdr:colOff>
      <xdr:row>1</xdr:row>
      <xdr:rowOff>1295279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820275" y="495300"/>
          <a:ext cx="1123810" cy="97142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523875</xdr:colOff>
      <xdr:row>14</xdr:row>
      <xdr:rowOff>152400</xdr:rowOff>
    </xdr:from>
    <xdr:to>
      <xdr:col>13</xdr:col>
      <xdr:colOff>133350</xdr:colOff>
      <xdr:row>41</xdr:row>
      <xdr:rowOff>85725</xdr:rowOff>
    </xdr:to>
    <xdr:pic>
      <xdr:nvPicPr>
        <xdr:cNvPr id="2" name="图片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77200" y="4210050"/>
          <a:ext cx="3038475" cy="419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552450</xdr:colOff>
      <xdr:row>14</xdr:row>
      <xdr:rowOff>238125</xdr:rowOff>
    </xdr:from>
    <xdr:to>
      <xdr:col>19</xdr:col>
      <xdr:colOff>9525</xdr:colOff>
      <xdr:row>43</xdr:row>
      <xdr:rowOff>38100</xdr:rowOff>
    </xdr:to>
    <xdr:pic>
      <xdr:nvPicPr>
        <xdr:cNvPr id="3" name="图片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4295775"/>
          <a:ext cx="3571875" cy="434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438150</xdr:colOff>
      <xdr:row>1</xdr:row>
      <xdr:rowOff>400050</xdr:rowOff>
    </xdr:from>
    <xdr:to>
      <xdr:col>0</xdr:col>
      <xdr:colOff>685681</xdr:colOff>
      <xdr:row>1</xdr:row>
      <xdr:rowOff>400164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8150" y="571500"/>
          <a:ext cx="952381" cy="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1</xdr:row>
      <xdr:rowOff>266700</xdr:rowOff>
    </xdr:from>
    <xdr:to>
      <xdr:col>0</xdr:col>
      <xdr:colOff>1152406</xdr:colOff>
      <xdr:row>1</xdr:row>
      <xdr:rowOff>1180986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0025" y="438150"/>
          <a:ext cx="952381" cy="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1</xdr:row>
      <xdr:rowOff>1219200</xdr:rowOff>
    </xdr:from>
    <xdr:to>
      <xdr:col>0</xdr:col>
      <xdr:colOff>1190505</xdr:colOff>
      <xdr:row>4</xdr:row>
      <xdr:rowOff>152279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0" y="1390650"/>
          <a:ext cx="961905" cy="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333375</xdr:colOff>
      <xdr:row>5</xdr:row>
      <xdr:rowOff>57150</xdr:rowOff>
    </xdr:from>
    <xdr:to>
      <xdr:col>0</xdr:col>
      <xdr:colOff>1142899</xdr:colOff>
      <xdr:row>10</xdr:row>
      <xdr:rowOff>18948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3375" y="2438400"/>
          <a:ext cx="809524" cy="8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10</xdr:row>
      <xdr:rowOff>104775</xdr:rowOff>
    </xdr:from>
    <xdr:to>
      <xdr:col>0</xdr:col>
      <xdr:colOff>1247657</xdr:colOff>
      <xdr:row>16</xdr:row>
      <xdr:rowOff>18932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4800" y="3343275"/>
          <a:ext cx="942857" cy="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17</xdr:row>
      <xdr:rowOff>9525</xdr:rowOff>
    </xdr:from>
    <xdr:to>
      <xdr:col>0</xdr:col>
      <xdr:colOff>1276210</xdr:colOff>
      <xdr:row>22</xdr:row>
      <xdr:rowOff>123704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2400" y="4448175"/>
          <a:ext cx="1123810" cy="9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1638095</xdr:colOff>
      <xdr:row>1</xdr:row>
      <xdr:rowOff>1219048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10175" y="171450"/>
          <a:ext cx="1638095" cy="12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1400175</xdr:rowOff>
    </xdr:from>
    <xdr:to>
      <xdr:col>2</xdr:col>
      <xdr:colOff>2285714</xdr:colOff>
      <xdr:row>8</xdr:row>
      <xdr:rowOff>47454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210175" y="1571625"/>
          <a:ext cx="2285714" cy="13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8</xdr:row>
      <xdr:rowOff>152400</xdr:rowOff>
    </xdr:from>
    <xdr:to>
      <xdr:col>2</xdr:col>
      <xdr:colOff>1885716</xdr:colOff>
      <xdr:row>18</xdr:row>
      <xdr:rowOff>28376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19700" y="3048000"/>
          <a:ext cx="1876191" cy="15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3838575</xdr:colOff>
      <xdr:row>18</xdr:row>
      <xdr:rowOff>133350</xdr:rowOff>
    </xdr:from>
    <xdr:to>
      <xdr:col>2</xdr:col>
      <xdr:colOff>2181225</xdr:colOff>
      <xdr:row>31</xdr:row>
      <xdr:rowOff>76685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00650" y="4743450"/>
          <a:ext cx="2190750" cy="2172185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32</xdr:row>
      <xdr:rowOff>19050</xdr:rowOff>
    </xdr:from>
    <xdr:to>
      <xdr:col>2</xdr:col>
      <xdr:colOff>1742864</xdr:colOff>
      <xdr:row>43</xdr:row>
      <xdr:rowOff>28338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267325" y="7029450"/>
          <a:ext cx="1685714" cy="189523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50956</xdr:colOff>
      <xdr:row>8</xdr:row>
      <xdr:rowOff>19050</xdr:rowOff>
    </xdr:from>
    <xdr:to>
      <xdr:col>4</xdr:col>
      <xdr:colOff>1174749</xdr:colOff>
      <xdr:row>24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0031" y="1390650"/>
          <a:ext cx="3228818" cy="280035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26</xdr:row>
      <xdr:rowOff>9525</xdr:rowOff>
    </xdr:from>
    <xdr:to>
      <xdr:col>4</xdr:col>
      <xdr:colOff>1152524</xdr:colOff>
      <xdr:row>42</xdr:row>
      <xdr:rowOff>122926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48125" y="4467225"/>
          <a:ext cx="3238499" cy="285660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47624</xdr:colOff>
      <xdr:row>26</xdr:row>
      <xdr:rowOff>9524</xdr:rowOff>
    </xdr:from>
    <xdr:to>
      <xdr:col>2</xdr:col>
      <xdr:colOff>2052828</xdr:colOff>
      <xdr:row>42</xdr:row>
      <xdr:rowOff>85725</xdr:rowOff>
    </xdr:to>
    <xdr:pic>
      <xdr:nvPicPr>
        <xdr:cNvPr id="7" name="图片 6" descr="C:\Users\Administrator\AppData\Roaming\Tencent\Users\3076589542\QQ\WinTemp\RichOle\~5GD~ZID7_$25[60F267F6Y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4" y="4467224"/>
          <a:ext cx="3157729" cy="2819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</xdr:row>
      <xdr:rowOff>1</xdr:rowOff>
    </xdr:from>
    <xdr:to>
      <xdr:col>4</xdr:col>
      <xdr:colOff>1125282</xdr:colOff>
      <xdr:row>60</xdr:row>
      <xdr:rowOff>152401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29075" y="7543801"/>
          <a:ext cx="3230307" cy="2895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62</xdr:row>
      <xdr:rowOff>0</xdr:rowOff>
    </xdr:from>
    <xdr:to>
      <xdr:col>4</xdr:col>
      <xdr:colOff>1146070</xdr:colOff>
      <xdr:row>78</xdr:row>
      <xdr:rowOff>66675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29075" y="10629900"/>
          <a:ext cx="3251095" cy="2809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2</xdr:col>
      <xdr:colOff>1962150</xdr:colOff>
      <xdr:row>78</xdr:row>
      <xdr:rowOff>52591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629900"/>
          <a:ext cx="3114675" cy="279579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8</xdr:row>
      <xdr:rowOff>9525</xdr:rowOff>
    </xdr:from>
    <xdr:to>
      <xdr:col>2</xdr:col>
      <xdr:colOff>1961764</xdr:colOff>
      <xdr:row>24</xdr:row>
      <xdr:rowOff>28230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4375" y="1381125"/>
          <a:ext cx="3085714" cy="2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</xdr:colOff>
      <xdr:row>44</xdr:row>
      <xdr:rowOff>28575</xdr:rowOff>
    </xdr:from>
    <xdr:to>
      <xdr:col>2</xdr:col>
      <xdr:colOff>2066924</xdr:colOff>
      <xdr:row>60</xdr:row>
      <xdr:rowOff>129896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4374" y="7572375"/>
          <a:ext cx="3190875" cy="28445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5"/>
  <sheetViews>
    <sheetView tabSelected="1" workbookViewId="0">
      <selection activeCell="A14" sqref="A14:A19"/>
    </sheetView>
  </sheetViews>
  <sheetFormatPr defaultRowHeight="13.5" x14ac:dyDescent="0.15"/>
  <cols>
    <col min="1" max="1" width="10.375" customWidth="1"/>
    <col min="3" max="3" width="11" style="8" customWidth="1"/>
    <col min="4" max="6" width="11" style="8" bestFit="1" customWidth="1"/>
    <col min="7" max="7" width="9" style="8"/>
  </cols>
  <sheetData>
    <row r="1" spans="1:10" x14ac:dyDescent="0.15">
      <c r="A1" s="1"/>
      <c r="B1" s="2" t="s">
        <v>87</v>
      </c>
      <c r="C1" s="6" t="s">
        <v>88</v>
      </c>
      <c r="D1" s="6" t="s">
        <v>89</v>
      </c>
      <c r="E1" s="6" t="s">
        <v>90</v>
      </c>
      <c r="F1" s="6" t="s">
        <v>91</v>
      </c>
      <c r="G1" s="6" t="s">
        <v>92</v>
      </c>
      <c r="H1" s="9" t="s">
        <v>93</v>
      </c>
    </row>
    <row r="2" spans="1:10" x14ac:dyDescent="0.15">
      <c r="A2" s="31" t="s">
        <v>94</v>
      </c>
      <c r="B2" s="3">
        <v>1</v>
      </c>
      <c r="C2" s="7">
        <v>240</v>
      </c>
      <c r="D2" s="7">
        <v>200</v>
      </c>
      <c r="E2" s="7">
        <v>3000</v>
      </c>
      <c r="F2" s="7">
        <v>220</v>
      </c>
      <c r="G2" s="7">
        <f>C2+D2+F2+(E2*5%)</f>
        <v>810</v>
      </c>
      <c r="H2" s="10"/>
    </row>
    <row r="3" spans="1:10" x14ac:dyDescent="0.15">
      <c r="A3" s="32"/>
      <c r="B3" s="3">
        <v>2</v>
      </c>
      <c r="C3" s="7">
        <f>C2+48</f>
        <v>288</v>
      </c>
      <c r="D3" s="7">
        <f>D2+40</f>
        <v>240</v>
      </c>
      <c r="E3" s="7">
        <f>E2+600</f>
        <v>3600</v>
      </c>
      <c r="F3" s="7">
        <f>F2+44</f>
        <v>264</v>
      </c>
      <c r="G3" s="7">
        <f t="shared" ref="G3:G25" si="0">C3+D3+F3+(E3*5%)</f>
        <v>972</v>
      </c>
      <c r="H3" s="10"/>
    </row>
    <row r="4" spans="1:10" x14ac:dyDescent="0.15">
      <c r="A4" s="32"/>
      <c r="B4" s="3">
        <v>3</v>
      </c>
      <c r="C4" s="7">
        <f>C3+48*150%</f>
        <v>360</v>
      </c>
      <c r="D4" s="7">
        <f>D3+40*150%</f>
        <v>300</v>
      </c>
      <c r="E4" s="7">
        <f>E3+600*150%</f>
        <v>4500</v>
      </c>
      <c r="F4" s="7">
        <f>F3+44*150%</f>
        <v>330</v>
      </c>
      <c r="G4" s="7">
        <f t="shared" si="0"/>
        <v>1215</v>
      </c>
      <c r="H4" s="10"/>
    </row>
    <row r="5" spans="1:10" x14ac:dyDescent="0.15">
      <c r="A5" s="32"/>
      <c r="B5" s="3">
        <v>4</v>
      </c>
      <c r="C5" s="7">
        <f>C4+48*250%</f>
        <v>480</v>
      </c>
      <c r="D5" s="7">
        <f>D4+40*250%</f>
        <v>400</v>
      </c>
      <c r="E5" s="7">
        <f>E4+600*250%</f>
        <v>6000</v>
      </c>
      <c r="F5" s="7">
        <f>F4+44*250%</f>
        <v>440</v>
      </c>
      <c r="G5" s="7">
        <f t="shared" si="0"/>
        <v>1620</v>
      </c>
      <c r="H5" s="10"/>
    </row>
    <row r="6" spans="1:10" x14ac:dyDescent="0.15">
      <c r="A6" s="32"/>
      <c r="B6" s="3">
        <v>5</v>
      </c>
      <c r="C6" s="7">
        <f>C5+48*300%</f>
        <v>624</v>
      </c>
      <c r="D6" s="7">
        <f>D5+40*300%</f>
        <v>520</v>
      </c>
      <c r="E6" s="7">
        <f>E5+600*300%</f>
        <v>7800</v>
      </c>
      <c r="F6" s="7">
        <f>F5+44*300%</f>
        <v>572</v>
      </c>
      <c r="G6" s="7">
        <f t="shared" si="0"/>
        <v>2106</v>
      </c>
      <c r="H6" s="10"/>
      <c r="J6">
        <f>1117-931</f>
        <v>186</v>
      </c>
    </row>
    <row r="7" spans="1:10" x14ac:dyDescent="0.15">
      <c r="A7" s="33"/>
      <c r="B7" s="13">
        <v>6</v>
      </c>
      <c r="C7" s="7">
        <f>C6+48*500%</f>
        <v>864</v>
      </c>
      <c r="D7" s="7">
        <f>D6+40*500%</f>
        <v>720</v>
      </c>
      <c r="E7" s="7">
        <f>E6+600*500%</f>
        <v>10800</v>
      </c>
      <c r="F7" s="7">
        <f>F6+44*500%</f>
        <v>792</v>
      </c>
      <c r="G7" s="7">
        <f t="shared" si="0"/>
        <v>2916</v>
      </c>
      <c r="H7" s="10"/>
    </row>
    <row r="8" spans="1:10" x14ac:dyDescent="0.15">
      <c r="A8" s="34" t="s">
        <v>95</v>
      </c>
      <c r="B8" s="4">
        <v>1</v>
      </c>
      <c r="C8" s="11">
        <v>438</v>
      </c>
      <c r="D8" s="11">
        <v>370</v>
      </c>
      <c r="E8" s="11">
        <v>4800</v>
      </c>
      <c r="F8" s="11">
        <v>409</v>
      </c>
      <c r="G8" s="11">
        <f t="shared" si="0"/>
        <v>1457</v>
      </c>
      <c r="H8" s="10" t="s">
        <v>96</v>
      </c>
    </row>
    <row r="9" spans="1:10" x14ac:dyDescent="0.15">
      <c r="A9" s="35"/>
      <c r="B9" s="4">
        <v>2</v>
      </c>
      <c r="C9" s="11">
        <f>C8+71</f>
        <v>509</v>
      </c>
      <c r="D9" s="11">
        <f>D8+74</f>
        <v>444</v>
      </c>
      <c r="E9" s="11">
        <f>E8+960</f>
        <v>5760</v>
      </c>
      <c r="F9" s="11">
        <f>F8+81</f>
        <v>490</v>
      </c>
      <c r="G9" s="11">
        <f t="shared" si="0"/>
        <v>1731</v>
      </c>
      <c r="H9" s="10"/>
    </row>
    <row r="10" spans="1:10" x14ac:dyDescent="0.15">
      <c r="A10" s="35"/>
      <c r="B10" s="4">
        <v>3</v>
      </c>
      <c r="C10" s="11">
        <f>C9+71*150%</f>
        <v>615.5</v>
      </c>
      <c r="D10" s="11">
        <f>D9+74*150%</f>
        <v>555</v>
      </c>
      <c r="E10" s="11">
        <f>E9+960*150%</f>
        <v>7200</v>
      </c>
      <c r="F10" s="11">
        <f>F9+81*150%</f>
        <v>611.5</v>
      </c>
      <c r="G10" s="11">
        <f t="shared" si="0"/>
        <v>2142</v>
      </c>
      <c r="H10" s="10"/>
    </row>
    <row r="11" spans="1:10" x14ac:dyDescent="0.15">
      <c r="A11" s="35"/>
      <c r="B11" s="4">
        <v>4</v>
      </c>
      <c r="C11" s="11">
        <f>C10+71*250%</f>
        <v>793</v>
      </c>
      <c r="D11" s="11">
        <f>D10+74*250%</f>
        <v>740</v>
      </c>
      <c r="E11" s="11">
        <f>E10+960*250%</f>
        <v>9600</v>
      </c>
      <c r="F11" s="11">
        <f>F10+81*250%</f>
        <v>814</v>
      </c>
      <c r="G11" s="11">
        <f t="shared" si="0"/>
        <v>2827</v>
      </c>
      <c r="H11" s="10"/>
    </row>
    <row r="12" spans="1:10" x14ac:dyDescent="0.15">
      <c r="A12" s="35"/>
      <c r="B12" s="4">
        <v>5</v>
      </c>
      <c r="C12" s="11">
        <f>C11+71*350%</f>
        <v>1041.5</v>
      </c>
      <c r="D12" s="11">
        <f>D11+74*350%</f>
        <v>999</v>
      </c>
      <c r="E12" s="11">
        <f>E11+960*350%</f>
        <v>12960</v>
      </c>
      <c r="F12" s="11">
        <f>F11+81*350%</f>
        <v>1097.5</v>
      </c>
      <c r="G12" s="11">
        <f t="shared" si="0"/>
        <v>3786</v>
      </c>
      <c r="H12" s="10"/>
    </row>
    <row r="13" spans="1:10" x14ac:dyDescent="0.15">
      <c r="A13" s="36"/>
      <c r="B13" s="14">
        <v>6</v>
      </c>
      <c r="C13" s="11">
        <f>C12+71*600%</f>
        <v>1467.5</v>
      </c>
      <c r="D13" s="11">
        <f>D12+74*600%</f>
        <v>1443</v>
      </c>
      <c r="E13" s="11">
        <f>E12+960*600%</f>
        <v>18720</v>
      </c>
      <c r="F13" s="11">
        <f>F12+81*600%</f>
        <v>1583.5</v>
      </c>
      <c r="G13" s="11">
        <f t="shared" si="0"/>
        <v>5430</v>
      </c>
      <c r="H13" s="10"/>
    </row>
    <row r="14" spans="1:10" x14ac:dyDescent="0.15">
      <c r="A14" s="37" t="s">
        <v>144</v>
      </c>
      <c r="B14" s="5">
        <v>1</v>
      </c>
      <c r="C14" s="12">
        <v>657</v>
      </c>
      <c r="D14" s="12">
        <v>555</v>
      </c>
      <c r="E14" s="12">
        <v>7500</v>
      </c>
      <c r="F14" s="12">
        <v>614</v>
      </c>
      <c r="G14" s="12">
        <f t="shared" si="0"/>
        <v>2201</v>
      </c>
      <c r="H14" s="10" t="s">
        <v>97</v>
      </c>
    </row>
    <row r="15" spans="1:10" x14ac:dyDescent="0.15">
      <c r="A15" s="38"/>
      <c r="B15" s="5">
        <v>2</v>
      </c>
      <c r="C15" s="12">
        <f>C14+131</f>
        <v>788</v>
      </c>
      <c r="D15" s="12">
        <f>D14+111</f>
        <v>666</v>
      </c>
      <c r="E15" s="12">
        <f>E14+1500</f>
        <v>9000</v>
      </c>
      <c r="F15" s="12">
        <f>F14+122</f>
        <v>736</v>
      </c>
      <c r="G15" s="12">
        <f t="shared" si="0"/>
        <v>2640</v>
      </c>
      <c r="H15" s="10"/>
    </row>
    <row r="16" spans="1:10" x14ac:dyDescent="0.15">
      <c r="A16" s="38"/>
      <c r="B16" s="5">
        <v>3</v>
      </c>
      <c r="C16" s="12">
        <f>985</f>
        <v>985</v>
      </c>
      <c r="D16" s="12">
        <v>832</v>
      </c>
      <c r="E16" s="12">
        <v>11250</v>
      </c>
      <c r="F16" s="12">
        <v>921</v>
      </c>
      <c r="G16" s="12">
        <f t="shared" si="0"/>
        <v>3300.5</v>
      </c>
      <c r="H16" s="10"/>
    </row>
    <row r="17" spans="1:12" x14ac:dyDescent="0.15">
      <c r="A17" s="38"/>
      <c r="B17" s="5">
        <v>4</v>
      </c>
      <c r="C17" s="12">
        <f>1281</f>
        <v>1281</v>
      </c>
      <c r="D17" s="12">
        <v>1082</v>
      </c>
      <c r="E17" s="12">
        <v>14625</v>
      </c>
      <c r="F17" s="12">
        <v>1197</v>
      </c>
      <c r="G17" s="12">
        <f t="shared" si="0"/>
        <v>4291.25</v>
      </c>
      <c r="H17" s="10"/>
    </row>
    <row r="18" spans="1:12" x14ac:dyDescent="0.15">
      <c r="A18" s="38"/>
      <c r="B18" s="5">
        <v>5</v>
      </c>
      <c r="C18" s="12">
        <v>1792</v>
      </c>
      <c r="D18" s="12">
        <v>1461</v>
      </c>
      <c r="E18" s="12">
        <v>19743</v>
      </c>
      <c r="F18" s="12">
        <v>1616</v>
      </c>
      <c r="G18" s="12">
        <f t="shared" si="0"/>
        <v>5856.15</v>
      </c>
      <c r="H18" s="10"/>
      <c r="J18">
        <f>1183-986</f>
        <v>197</v>
      </c>
      <c r="K18">
        <f>296-197</f>
        <v>99</v>
      </c>
      <c r="L18">
        <f>99/147</f>
        <v>0.67346938775510201</v>
      </c>
    </row>
    <row r="19" spans="1:12" x14ac:dyDescent="0.15">
      <c r="A19" s="39"/>
      <c r="B19" s="15">
        <v>6</v>
      </c>
      <c r="C19" s="12">
        <f>2421</f>
        <v>2421</v>
      </c>
      <c r="D19" s="12">
        <v>2045</v>
      </c>
      <c r="E19" s="12">
        <v>27641</v>
      </c>
      <c r="F19" s="12">
        <v>2262</v>
      </c>
      <c r="G19" s="12">
        <f t="shared" si="0"/>
        <v>8110.05</v>
      </c>
      <c r="H19" s="10"/>
      <c r="J19">
        <f>1479-1183</f>
        <v>296</v>
      </c>
      <c r="K19">
        <f>443-296</f>
        <v>147</v>
      </c>
    </row>
    <row r="20" spans="1:12" x14ac:dyDescent="0.15">
      <c r="A20" s="40" t="s">
        <v>143</v>
      </c>
      <c r="B20" s="16">
        <v>1</v>
      </c>
      <c r="C20" s="17">
        <v>986</v>
      </c>
      <c r="D20" s="17">
        <v>873</v>
      </c>
      <c r="E20" s="17">
        <v>10750</v>
      </c>
      <c r="F20" s="17">
        <v>931</v>
      </c>
      <c r="G20" s="17">
        <f t="shared" si="0"/>
        <v>3327.5</v>
      </c>
      <c r="H20" s="10" t="s">
        <v>98</v>
      </c>
      <c r="J20">
        <f>1922-1479</f>
        <v>443</v>
      </c>
    </row>
    <row r="21" spans="1:12" x14ac:dyDescent="0.15">
      <c r="A21" s="41"/>
      <c r="B21" s="16">
        <v>2</v>
      </c>
      <c r="C21" s="17">
        <f>C20+197</f>
        <v>1183</v>
      </c>
      <c r="D21" s="17">
        <f>D20+174</f>
        <v>1047</v>
      </c>
      <c r="E21" s="17">
        <f>E20+2150</f>
        <v>12900</v>
      </c>
      <c r="F21" s="17">
        <f>F20+186</f>
        <v>1117</v>
      </c>
      <c r="G21" s="17">
        <f t="shared" si="0"/>
        <v>3992</v>
      </c>
      <c r="H21" s="10"/>
    </row>
    <row r="22" spans="1:12" x14ac:dyDescent="0.15">
      <c r="A22" s="41"/>
      <c r="B22" s="16">
        <v>3</v>
      </c>
      <c r="C22" s="17">
        <f>C21+197*400%</f>
        <v>1971</v>
      </c>
      <c r="D22" s="17">
        <v>1309</v>
      </c>
      <c r="E22" s="17">
        <v>16125</v>
      </c>
      <c r="F22" s="17">
        <v>1396</v>
      </c>
      <c r="G22" s="17">
        <f t="shared" si="0"/>
        <v>5482.25</v>
      </c>
      <c r="H22" s="10"/>
    </row>
    <row r="23" spans="1:12" x14ac:dyDescent="0.15">
      <c r="A23" s="41"/>
      <c r="B23" s="16">
        <v>4</v>
      </c>
      <c r="C23" s="17">
        <f>C22+197*300%</f>
        <v>2562</v>
      </c>
      <c r="D23" s="17">
        <v>1702</v>
      </c>
      <c r="E23" s="17">
        <v>20962</v>
      </c>
      <c r="F23" s="17">
        <v>1815</v>
      </c>
      <c r="G23" s="17">
        <f t="shared" si="0"/>
        <v>7127.1</v>
      </c>
      <c r="H23" s="10"/>
    </row>
    <row r="24" spans="1:12" x14ac:dyDescent="0.15">
      <c r="A24" s="41"/>
      <c r="B24" s="16">
        <v>5</v>
      </c>
      <c r="C24" s="17">
        <f>C23+197*300%</f>
        <v>3153</v>
      </c>
      <c r="D24" s="17">
        <v>2298</v>
      </c>
      <c r="E24" s="17">
        <v>28299</v>
      </c>
      <c r="F24" s="17">
        <v>2450</v>
      </c>
      <c r="G24" s="17">
        <f t="shared" si="0"/>
        <v>9315.9500000000007</v>
      </c>
      <c r="H24" s="10"/>
      <c r="I24">
        <v>3633</v>
      </c>
    </row>
    <row r="25" spans="1:12" x14ac:dyDescent="0.15">
      <c r="A25" s="41"/>
      <c r="B25" s="18">
        <v>6</v>
      </c>
      <c r="C25" s="17">
        <f>C24+197*300%</f>
        <v>3744</v>
      </c>
      <c r="D25" s="17">
        <v>3217</v>
      </c>
      <c r="E25" s="17">
        <v>39619</v>
      </c>
      <c r="F25" s="17">
        <v>3431</v>
      </c>
      <c r="G25" s="17">
        <f t="shared" si="0"/>
        <v>12372.95</v>
      </c>
      <c r="H25" s="10"/>
    </row>
  </sheetData>
  <mergeCells count="4">
    <mergeCell ref="A2:A7"/>
    <mergeCell ref="A8:A13"/>
    <mergeCell ref="A14:A19"/>
    <mergeCell ref="A20:A25"/>
  </mergeCells>
  <phoneticPr fontId="1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2"/>
  <sheetViews>
    <sheetView workbookViewId="0">
      <selection activeCell="B12" sqref="B12"/>
    </sheetView>
  </sheetViews>
  <sheetFormatPr defaultRowHeight="13.5" x14ac:dyDescent="0.15"/>
  <cols>
    <col min="2" max="2" width="71.5" customWidth="1"/>
  </cols>
  <sheetData>
    <row r="2" spans="1:2" x14ac:dyDescent="0.15">
      <c r="B2" t="s">
        <v>216</v>
      </c>
    </row>
    <row r="4" spans="1:2" x14ac:dyDescent="0.15">
      <c r="A4" t="s">
        <v>212</v>
      </c>
      <c r="B4" t="s">
        <v>248</v>
      </c>
    </row>
    <row r="5" spans="1:2" x14ac:dyDescent="0.15">
      <c r="A5" t="s">
        <v>213</v>
      </c>
      <c r="B5" t="s">
        <v>214</v>
      </c>
    </row>
    <row r="6" spans="1:2" x14ac:dyDescent="0.15">
      <c r="A6" t="s">
        <v>215</v>
      </c>
      <c r="B6" t="s">
        <v>249</v>
      </c>
    </row>
    <row r="9" spans="1:2" x14ac:dyDescent="0.15">
      <c r="A9" t="s">
        <v>217</v>
      </c>
      <c r="B9" t="s">
        <v>218</v>
      </c>
    </row>
    <row r="12" spans="1:2" x14ac:dyDescent="0.15">
      <c r="A12" t="s">
        <v>231</v>
      </c>
      <c r="B12" t="s">
        <v>232</v>
      </c>
    </row>
  </sheetData>
  <phoneticPr fontId="1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6"/>
  <sheetViews>
    <sheetView workbookViewId="0">
      <selection activeCell="E23" sqref="E23"/>
    </sheetView>
  </sheetViews>
  <sheetFormatPr defaultRowHeight="13.5" x14ac:dyDescent="0.15"/>
  <cols>
    <col min="1" max="1" width="18.375" style="2" bestFit="1" customWidth="1"/>
    <col min="2" max="2" width="9" style="30"/>
    <col min="3" max="3" width="19.75" style="2" bestFit="1" customWidth="1"/>
    <col min="4" max="4" width="9" style="2"/>
    <col min="5" max="5" width="9" style="29"/>
    <col min="6" max="6" width="18.375" style="29" bestFit="1" customWidth="1"/>
    <col min="7" max="7" width="9" style="29"/>
    <col min="8" max="8" width="19.75" style="29" bestFit="1" customWidth="1"/>
    <col min="9" max="10" width="9" style="29"/>
    <col min="11" max="11" width="18.375" style="29" bestFit="1" customWidth="1"/>
    <col min="12" max="12" width="9" style="2"/>
    <col min="13" max="13" width="13.125" style="2" bestFit="1" customWidth="1"/>
    <col min="14" max="25" width="9" style="2"/>
  </cols>
  <sheetData>
    <row r="1" spans="1:12" x14ac:dyDescent="0.15">
      <c r="A1" s="2" t="s">
        <v>209</v>
      </c>
      <c r="B1" s="30" t="s">
        <v>219</v>
      </c>
      <c r="C1" s="2" t="s">
        <v>210</v>
      </c>
      <c r="D1" s="2" t="s">
        <v>211</v>
      </c>
      <c r="F1" s="2"/>
      <c r="G1" s="30"/>
      <c r="H1" s="2"/>
      <c r="I1" s="2"/>
      <c r="K1" s="2"/>
      <c r="L1" s="30"/>
    </row>
    <row r="2" spans="1:12" x14ac:dyDescent="0.15">
      <c r="B2" s="30">
        <v>0</v>
      </c>
      <c r="C2" s="2" t="s">
        <v>220</v>
      </c>
      <c r="D2" s="2">
        <v>6</v>
      </c>
      <c r="F2" s="2"/>
      <c r="G2" s="30"/>
      <c r="H2" s="2"/>
      <c r="I2" s="2"/>
      <c r="K2" s="2"/>
      <c r="L2" s="30"/>
    </row>
    <row r="3" spans="1:12" x14ac:dyDescent="0.15">
      <c r="B3" s="30">
        <v>5</v>
      </c>
      <c r="C3" s="2" t="s">
        <v>221</v>
      </c>
      <c r="D3" s="2">
        <v>1</v>
      </c>
      <c r="F3" s="2"/>
      <c r="G3" s="30"/>
      <c r="H3" s="2"/>
      <c r="I3" s="2"/>
      <c r="K3" s="2"/>
      <c r="L3" s="30"/>
    </row>
    <row r="4" spans="1:12" x14ac:dyDescent="0.15">
      <c r="B4" s="30">
        <v>5</v>
      </c>
      <c r="C4" s="2" t="s">
        <v>220</v>
      </c>
      <c r="D4" s="2">
        <v>6</v>
      </c>
      <c r="F4" s="2"/>
      <c r="G4" s="30"/>
      <c r="H4" s="2"/>
      <c r="I4" s="2"/>
      <c r="K4" s="2"/>
      <c r="L4" s="30"/>
    </row>
    <row r="5" spans="1:12" x14ac:dyDescent="0.15">
      <c r="B5" s="30" t="s">
        <v>222</v>
      </c>
      <c r="C5" s="2" t="s">
        <v>224</v>
      </c>
      <c r="D5" s="2">
        <v>7</v>
      </c>
      <c r="F5" s="2"/>
      <c r="G5" s="30"/>
      <c r="H5" s="2"/>
      <c r="I5" s="2"/>
      <c r="K5" s="2"/>
      <c r="L5" s="30"/>
    </row>
    <row r="6" spans="1:12" x14ac:dyDescent="0.15">
      <c r="B6" s="30">
        <v>15</v>
      </c>
      <c r="C6" s="2" t="s">
        <v>223</v>
      </c>
      <c r="D6" s="2">
        <v>12</v>
      </c>
      <c r="F6" s="2"/>
      <c r="G6" s="30"/>
      <c r="H6" s="2"/>
      <c r="I6" s="2"/>
      <c r="K6" s="2"/>
      <c r="L6" s="30"/>
    </row>
    <row r="7" spans="1:12" x14ac:dyDescent="0.15">
      <c r="B7" s="30">
        <v>20</v>
      </c>
      <c r="C7" s="2" t="s">
        <v>224</v>
      </c>
      <c r="D7" s="2">
        <v>7</v>
      </c>
      <c r="F7" s="2"/>
      <c r="G7" s="30"/>
      <c r="H7" s="2"/>
      <c r="I7" s="2"/>
      <c r="K7" s="2"/>
      <c r="L7" s="30"/>
    </row>
    <row r="8" spans="1:12" x14ac:dyDescent="0.15">
      <c r="B8" s="30">
        <v>25</v>
      </c>
      <c r="C8" s="2" t="s">
        <v>224</v>
      </c>
      <c r="D8" s="2">
        <v>14</v>
      </c>
      <c r="F8" s="2"/>
      <c r="G8" s="30"/>
      <c r="H8" s="2"/>
      <c r="I8" s="2"/>
      <c r="K8" s="2"/>
      <c r="L8" s="30"/>
    </row>
    <row r="9" spans="1:12" x14ac:dyDescent="0.15">
      <c r="A9" s="2" t="s">
        <v>227</v>
      </c>
      <c r="B9" s="30">
        <v>30</v>
      </c>
      <c r="C9" s="2" t="s">
        <v>220</v>
      </c>
      <c r="D9" s="2">
        <v>8</v>
      </c>
      <c r="F9" s="2"/>
      <c r="G9" s="30"/>
      <c r="H9" s="2"/>
      <c r="I9" s="2"/>
      <c r="K9" s="2"/>
      <c r="L9" s="30"/>
    </row>
    <row r="10" spans="1:12" x14ac:dyDescent="0.15">
      <c r="B10" s="30">
        <v>35</v>
      </c>
      <c r="C10" s="2" t="s">
        <v>224</v>
      </c>
      <c r="D10" s="2">
        <v>7</v>
      </c>
      <c r="F10" s="2"/>
      <c r="G10" s="30"/>
      <c r="H10" s="2"/>
      <c r="I10" s="2"/>
      <c r="K10" s="2"/>
      <c r="L10" s="30"/>
    </row>
    <row r="11" spans="1:12" x14ac:dyDescent="0.15">
      <c r="B11" s="30">
        <v>40</v>
      </c>
      <c r="C11" s="2" t="s">
        <v>220</v>
      </c>
      <c r="D11" s="2">
        <v>14</v>
      </c>
      <c r="F11" s="2"/>
      <c r="G11" s="30"/>
      <c r="H11" s="2"/>
      <c r="I11" s="2"/>
      <c r="K11" s="2"/>
      <c r="L11" s="30"/>
    </row>
    <row r="12" spans="1:12" x14ac:dyDescent="0.15">
      <c r="B12" s="30">
        <v>45</v>
      </c>
      <c r="C12" s="2" t="s">
        <v>225</v>
      </c>
      <c r="D12" s="2">
        <v>7</v>
      </c>
      <c r="F12" s="2"/>
      <c r="G12" s="30"/>
      <c r="H12" s="2"/>
      <c r="I12" s="2"/>
      <c r="K12" s="2"/>
      <c r="L12" s="30"/>
    </row>
    <row r="13" spans="1:12" x14ac:dyDescent="0.15">
      <c r="A13" s="2" t="s">
        <v>226</v>
      </c>
      <c r="B13" s="30">
        <v>50</v>
      </c>
      <c r="C13" s="2" t="s">
        <v>224</v>
      </c>
      <c r="D13" s="2">
        <v>18</v>
      </c>
      <c r="F13" s="2"/>
      <c r="G13" s="30"/>
      <c r="H13" s="2"/>
      <c r="I13" s="2"/>
      <c r="K13" s="2"/>
      <c r="L13" s="30"/>
    </row>
    <row r="14" spans="1:12" x14ac:dyDescent="0.15">
      <c r="B14" s="30">
        <v>55</v>
      </c>
      <c r="C14" s="2" t="s">
        <v>228</v>
      </c>
      <c r="D14" s="2">
        <v>12</v>
      </c>
      <c r="F14" s="2"/>
      <c r="G14" s="30"/>
      <c r="H14" s="2"/>
      <c r="I14" s="2"/>
      <c r="K14" s="2"/>
      <c r="L14" s="30"/>
    </row>
    <row r="15" spans="1:12" x14ac:dyDescent="0.15">
      <c r="B15" s="30">
        <v>60</v>
      </c>
      <c r="C15" s="2" t="s">
        <v>229</v>
      </c>
      <c r="D15" s="2">
        <v>1</v>
      </c>
      <c r="F15" s="2"/>
      <c r="G15" s="30"/>
      <c r="H15" s="2"/>
      <c r="I15" s="2"/>
      <c r="K15" s="2"/>
      <c r="L15" s="30"/>
    </row>
    <row r="16" spans="1:12" x14ac:dyDescent="0.15">
      <c r="C16" s="2" t="s">
        <v>230</v>
      </c>
      <c r="F16" s="2"/>
      <c r="G16" s="30"/>
      <c r="H16" s="2"/>
      <c r="I16" s="2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2"/>
  <sheetViews>
    <sheetView workbookViewId="0">
      <selection activeCell="G19" sqref="G19"/>
    </sheetView>
  </sheetViews>
  <sheetFormatPr defaultRowHeight="13.5" x14ac:dyDescent="0.15"/>
  <cols>
    <col min="1" max="1" width="10.375" customWidth="1"/>
    <col min="3" max="3" width="11" style="8" customWidth="1"/>
    <col min="4" max="6" width="11" style="8" bestFit="1" customWidth="1"/>
  </cols>
  <sheetData>
    <row r="1" spans="1:6" x14ac:dyDescent="0.15">
      <c r="A1" s="42" t="s">
        <v>19</v>
      </c>
      <c r="B1" s="42"/>
      <c r="C1" s="42"/>
      <c r="D1" s="42"/>
      <c r="E1" s="42"/>
      <c r="F1" s="42"/>
    </row>
    <row r="2" spans="1:6" x14ac:dyDescent="0.15">
      <c r="A2" s="1"/>
      <c r="B2" s="2" t="s">
        <v>4</v>
      </c>
      <c r="C2" s="6" t="s">
        <v>15</v>
      </c>
      <c r="D2" s="6" t="s">
        <v>16</v>
      </c>
      <c r="E2" s="6" t="s">
        <v>17</v>
      </c>
      <c r="F2" s="6" t="s">
        <v>18</v>
      </c>
    </row>
    <row r="3" spans="1:6" x14ac:dyDescent="0.15">
      <c r="A3" s="31" t="s">
        <v>0</v>
      </c>
      <c r="B3" s="3">
        <v>1</v>
      </c>
      <c r="C3" s="7">
        <v>334</v>
      </c>
      <c r="D3" s="7">
        <v>223</v>
      </c>
      <c r="E3" s="7">
        <v>306</v>
      </c>
      <c r="F3" s="7">
        <v>250</v>
      </c>
    </row>
    <row r="4" spans="1:6" x14ac:dyDescent="0.15">
      <c r="A4" s="32"/>
      <c r="B4" s="3">
        <v>2</v>
      </c>
      <c r="C4" s="7">
        <v>585</v>
      </c>
      <c r="D4" s="7">
        <v>390</v>
      </c>
      <c r="E4" s="7">
        <v>536</v>
      </c>
      <c r="F4" s="7">
        <v>439</v>
      </c>
    </row>
    <row r="5" spans="1:6" x14ac:dyDescent="0.15">
      <c r="A5" s="32"/>
      <c r="B5" s="3">
        <v>3</v>
      </c>
      <c r="C5" s="7">
        <v>836</v>
      </c>
      <c r="D5" s="7">
        <v>557</v>
      </c>
      <c r="E5" s="7">
        <v>766</v>
      </c>
      <c r="F5" s="7">
        <v>627</v>
      </c>
    </row>
    <row r="6" spans="1:6" x14ac:dyDescent="0.15">
      <c r="A6" s="32"/>
      <c r="B6" s="3">
        <v>4</v>
      </c>
      <c r="C6" s="7">
        <v>1087</v>
      </c>
      <c r="D6" s="7">
        <v>725</v>
      </c>
      <c r="E6" s="7">
        <v>996</v>
      </c>
      <c r="F6" s="7">
        <v>815</v>
      </c>
    </row>
    <row r="7" spans="1:6" x14ac:dyDescent="0.15">
      <c r="A7" s="32"/>
      <c r="B7" s="3">
        <v>5</v>
      </c>
      <c r="C7" s="7">
        <v>1338</v>
      </c>
      <c r="D7" s="7">
        <v>892</v>
      </c>
      <c r="E7" s="7">
        <v>1227</v>
      </c>
      <c r="F7" s="7">
        <v>1003</v>
      </c>
    </row>
    <row r="8" spans="1:6" x14ac:dyDescent="0.15">
      <c r="A8" s="34" t="s">
        <v>1</v>
      </c>
      <c r="B8" s="4">
        <v>1</v>
      </c>
      <c r="C8" s="11">
        <v>435</v>
      </c>
      <c r="D8" s="11">
        <v>290</v>
      </c>
      <c r="E8" s="11">
        <v>398</v>
      </c>
      <c r="F8" s="11">
        <v>326</v>
      </c>
    </row>
    <row r="9" spans="1:6" x14ac:dyDescent="0.15">
      <c r="A9" s="35"/>
      <c r="B9" s="4">
        <v>2</v>
      </c>
      <c r="C9" s="11">
        <v>761</v>
      </c>
      <c r="D9" s="11">
        <v>507</v>
      </c>
      <c r="E9" s="11">
        <v>697</v>
      </c>
      <c r="F9" s="11">
        <v>571</v>
      </c>
    </row>
    <row r="10" spans="1:6" x14ac:dyDescent="0.15">
      <c r="A10" s="35"/>
      <c r="B10" s="4">
        <v>3</v>
      </c>
      <c r="C10" s="11">
        <v>1087</v>
      </c>
      <c r="D10" s="11">
        <v>725</v>
      </c>
      <c r="E10" s="11">
        <v>997</v>
      </c>
      <c r="F10" s="11">
        <v>815</v>
      </c>
    </row>
    <row r="11" spans="1:6" x14ac:dyDescent="0.15">
      <c r="A11" s="35"/>
      <c r="B11" s="4">
        <v>4</v>
      </c>
      <c r="C11" s="11">
        <v>1413</v>
      </c>
      <c r="D11" s="11">
        <v>942</v>
      </c>
      <c r="E11" s="11">
        <v>1296</v>
      </c>
      <c r="F11" s="11">
        <v>1060</v>
      </c>
    </row>
    <row r="12" spans="1:6" x14ac:dyDescent="0.15">
      <c r="A12" s="35"/>
      <c r="B12" s="4">
        <v>5</v>
      </c>
      <c r="C12" s="11">
        <v>1740</v>
      </c>
      <c r="D12" s="11">
        <v>1160</v>
      </c>
      <c r="E12" s="11">
        <v>1595</v>
      </c>
      <c r="F12" s="11">
        <v>1305</v>
      </c>
    </row>
    <row r="13" spans="1:6" x14ac:dyDescent="0.15">
      <c r="A13" s="37" t="s">
        <v>3</v>
      </c>
      <c r="B13" s="5">
        <v>1</v>
      </c>
      <c r="C13" s="12">
        <v>602</v>
      </c>
      <c r="D13" s="12">
        <v>401</v>
      </c>
      <c r="E13" s="12">
        <v>552</v>
      </c>
      <c r="F13" s="12">
        <v>451</v>
      </c>
    </row>
    <row r="14" spans="1:6" x14ac:dyDescent="0.15">
      <c r="A14" s="38"/>
      <c r="B14" s="5">
        <v>2</v>
      </c>
      <c r="C14" s="12">
        <v>1054</v>
      </c>
      <c r="D14" s="12">
        <v>702</v>
      </c>
      <c r="E14" s="12">
        <v>966</v>
      </c>
      <c r="F14" s="12">
        <v>790</v>
      </c>
    </row>
    <row r="15" spans="1:6" x14ac:dyDescent="0.15">
      <c r="A15" s="38"/>
      <c r="B15" s="5">
        <v>3</v>
      </c>
      <c r="C15" s="12">
        <v>1506</v>
      </c>
      <c r="D15" s="12">
        <v>1004</v>
      </c>
      <c r="E15" s="12">
        <v>1380</v>
      </c>
      <c r="F15" s="12">
        <v>1129</v>
      </c>
    </row>
    <row r="16" spans="1:6" x14ac:dyDescent="0.15">
      <c r="A16" s="38"/>
      <c r="B16" s="5">
        <v>4</v>
      </c>
      <c r="C16" s="12">
        <v>1957</v>
      </c>
      <c r="D16" s="12">
        <v>1305</v>
      </c>
      <c r="E16" s="12">
        <v>1794</v>
      </c>
      <c r="F16" s="12">
        <v>1468</v>
      </c>
    </row>
    <row r="17" spans="1:6" x14ac:dyDescent="0.15">
      <c r="A17" s="38"/>
      <c r="B17" s="5">
        <v>5</v>
      </c>
      <c r="C17" s="12">
        <v>2409</v>
      </c>
      <c r="D17" s="12">
        <v>1606</v>
      </c>
      <c r="E17" s="12">
        <v>2208</v>
      </c>
      <c r="F17" s="12">
        <v>1807</v>
      </c>
    </row>
    <row r="18" spans="1:6" x14ac:dyDescent="0.15">
      <c r="A18" s="40" t="s">
        <v>2</v>
      </c>
      <c r="B18" s="16">
        <v>1</v>
      </c>
      <c r="C18" s="17">
        <v>836</v>
      </c>
      <c r="D18" s="17">
        <v>557</v>
      </c>
      <c r="E18" s="17">
        <v>766</v>
      </c>
      <c r="F18" s="17">
        <v>627</v>
      </c>
    </row>
    <row r="19" spans="1:6" x14ac:dyDescent="0.15">
      <c r="A19" s="41"/>
      <c r="B19" s="16">
        <v>2</v>
      </c>
      <c r="C19" s="17">
        <v>1464</v>
      </c>
      <c r="D19" s="17">
        <v>976</v>
      </c>
      <c r="E19" s="17">
        <v>1342</v>
      </c>
      <c r="F19" s="17">
        <v>1098</v>
      </c>
    </row>
    <row r="20" spans="1:6" x14ac:dyDescent="0.15">
      <c r="A20" s="41"/>
      <c r="B20" s="16">
        <v>3</v>
      </c>
      <c r="C20" s="17">
        <v>2091</v>
      </c>
      <c r="D20" s="17">
        <v>1394</v>
      </c>
      <c r="E20" s="17">
        <v>1917</v>
      </c>
      <c r="F20" s="17">
        <v>1568</v>
      </c>
    </row>
    <row r="21" spans="1:6" x14ac:dyDescent="0.15">
      <c r="A21" s="41"/>
      <c r="B21" s="16">
        <v>4</v>
      </c>
      <c r="C21" s="17">
        <v>2719</v>
      </c>
      <c r="D21" s="17">
        <v>1812</v>
      </c>
      <c r="E21" s="17">
        <v>2492</v>
      </c>
      <c r="F21" s="17">
        <v>2039</v>
      </c>
    </row>
    <row r="22" spans="1:6" x14ac:dyDescent="0.15">
      <c r="A22" s="41"/>
      <c r="B22" s="16">
        <v>5</v>
      </c>
      <c r="C22" s="17">
        <v>3346</v>
      </c>
      <c r="D22" s="17">
        <v>2231</v>
      </c>
      <c r="E22" s="17">
        <v>3067</v>
      </c>
      <c r="F22" s="17">
        <v>2509</v>
      </c>
    </row>
  </sheetData>
  <mergeCells count="5">
    <mergeCell ref="A3:A7"/>
    <mergeCell ref="A8:A12"/>
    <mergeCell ref="A13:A17"/>
    <mergeCell ref="A18:A22"/>
    <mergeCell ref="A1:F1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9"/>
  <sheetViews>
    <sheetView workbookViewId="0">
      <selection activeCell="E45" sqref="E45"/>
    </sheetView>
  </sheetViews>
  <sheetFormatPr defaultRowHeight="13.5" x14ac:dyDescent="0.15"/>
  <sheetData>
    <row r="1" spans="1:2" x14ac:dyDescent="0.15">
      <c r="A1" s="20" t="s">
        <v>13</v>
      </c>
      <c r="B1" s="20" t="s">
        <v>14</v>
      </c>
    </row>
    <row r="2" spans="1:2" x14ac:dyDescent="0.15">
      <c r="A2" s="19" t="s">
        <v>5</v>
      </c>
      <c r="B2" s="19">
        <v>100</v>
      </c>
    </row>
    <row r="3" spans="1:2" x14ac:dyDescent="0.15">
      <c r="A3" s="19" t="s">
        <v>6</v>
      </c>
      <c r="B3" s="19">
        <v>150</v>
      </c>
    </row>
    <row r="4" spans="1:2" x14ac:dyDescent="0.15">
      <c r="A4" s="19" t="s">
        <v>7</v>
      </c>
      <c r="B4" s="19">
        <v>200</v>
      </c>
    </row>
    <row r="5" spans="1:2" x14ac:dyDescent="0.15">
      <c r="A5" s="19" t="s">
        <v>8</v>
      </c>
      <c r="B5" s="19">
        <v>250</v>
      </c>
    </row>
    <row r="6" spans="1:2" x14ac:dyDescent="0.15">
      <c r="A6" s="19" t="s">
        <v>9</v>
      </c>
      <c r="B6" s="19">
        <v>300</v>
      </c>
    </row>
    <row r="7" spans="1:2" x14ac:dyDescent="0.15">
      <c r="A7" s="19" t="s">
        <v>10</v>
      </c>
      <c r="B7" s="19">
        <v>350</v>
      </c>
    </row>
    <row r="8" spans="1:2" x14ac:dyDescent="0.15">
      <c r="A8" s="19" t="s">
        <v>11</v>
      </c>
      <c r="B8" s="19">
        <v>400</v>
      </c>
    </row>
    <row r="9" spans="1:2" x14ac:dyDescent="0.15">
      <c r="A9" s="19" t="s">
        <v>12</v>
      </c>
      <c r="B9" s="19">
        <v>450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3"/>
  <sheetViews>
    <sheetView workbookViewId="0">
      <selection activeCell="E39" sqref="E39"/>
    </sheetView>
  </sheetViews>
  <sheetFormatPr defaultRowHeight="13.5" x14ac:dyDescent="0.15"/>
  <cols>
    <col min="1" max="1" width="13" bestFit="1" customWidth="1"/>
    <col min="2" max="2" width="26" bestFit="1" customWidth="1"/>
  </cols>
  <sheetData>
    <row r="1" spans="1:3" x14ac:dyDescent="0.15">
      <c r="A1" s="20" t="s">
        <v>20</v>
      </c>
      <c r="B1" s="20" t="s">
        <v>22</v>
      </c>
      <c r="C1" s="20" t="s">
        <v>21</v>
      </c>
    </row>
    <row r="2" spans="1:3" x14ac:dyDescent="0.15">
      <c r="A2" s="19" t="s">
        <v>23</v>
      </c>
      <c r="B2" s="19" t="s">
        <v>24</v>
      </c>
      <c r="C2" s="19">
        <v>10</v>
      </c>
    </row>
    <row r="3" spans="1:3" x14ac:dyDescent="0.15">
      <c r="A3" s="19" t="s">
        <v>25</v>
      </c>
      <c r="B3" s="19" t="s">
        <v>26</v>
      </c>
      <c r="C3" s="19">
        <v>15</v>
      </c>
    </row>
    <row r="4" spans="1:3" x14ac:dyDescent="0.15">
      <c r="A4" s="19" t="s">
        <v>27</v>
      </c>
      <c r="B4" s="19" t="s">
        <v>28</v>
      </c>
      <c r="C4" s="19">
        <v>20</v>
      </c>
    </row>
    <row r="5" spans="1:3" x14ac:dyDescent="0.15">
      <c r="A5" s="19" t="s">
        <v>29</v>
      </c>
      <c r="B5" s="19" t="s">
        <v>30</v>
      </c>
      <c r="C5" s="19">
        <v>25</v>
      </c>
    </row>
    <row r="6" spans="1:3" x14ac:dyDescent="0.15">
      <c r="A6" s="19" t="s">
        <v>33</v>
      </c>
      <c r="B6" s="19" t="s">
        <v>31</v>
      </c>
      <c r="C6" s="19">
        <v>30</v>
      </c>
    </row>
    <row r="7" spans="1:3" x14ac:dyDescent="0.15">
      <c r="A7" s="19" t="s">
        <v>34</v>
      </c>
      <c r="B7" s="19" t="s">
        <v>32</v>
      </c>
      <c r="C7" s="19">
        <v>35</v>
      </c>
    </row>
    <row r="8" spans="1:3" x14ac:dyDescent="0.15">
      <c r="A8" s="19" t="s">
        <v>35</v>
      </c>
      <c r="B8" s="19" t="s">
        <v>40</v>
      </c>
      <c r="C8" s="19">
        <v>50</v>
      </c>
    </row>
    <row r="9" spans="1:3" x14ac:dyDescent="0.15">
      <c r="A9" s="19" t="s">
        <v>36</v>
      </c>
      <c r="B9" s="19" t="s">
        <v>41</v>
      </c>
      <c r="C9" s="19">
        <v>5</v>
      </c>
    </row>
    <row r="10" spans="1:3" x14ac:dyDescent="0.15">
      <c r="A10" s="19" t="s">
        <v>37</v>
      </c>
      <c r="B10" s="19" t="s">
        <v>42</v>
      </c>
      <c r="C10" s="19">
        <v>10</v>
      </c>
    </row>
    <row r="11" spans="1:3" x14ac:dyDescent="0.15">
      <c r="A11" s="19" t="s">
        <v>38</v>
      </c>
      <c r="B11" s="19" t="s">
        <v>43</v>
      </c>
      <c r="C11" s="19">
        <v>20</v>
      </c>
    </row>
    <row r="12" spans="1:3" x14ac:dyDescent="0.15">
      <c r="A12" s="19" t="s">
        <v>39</v>
      </c>
      <c r="B12" s="19" t="s">
        <v>44</v>
      </c>
      <c r="C12" s="19">
        <v>50</v>
      </c>
    </row>
    <row r="13" spans="1:3" x14ac:dyDescent="0.15">
      <c r="A13" s="19" t="s">
        <v>45</v>
      </c>
      <c r="B13" s="19" t="s">
        <v>49</v>
      </c>
      <c r="C13" s="19">
        <v>5</v>
      </c>
    </row>
    <row r="14" spans="1:3" x14ac:dyDescent="0.15">
      <c r="A14" s="19" t="s">
        <v>46</v>
      </c>
      <c r="B14" s="19" t="s">
        <v>50</v>
      </c>
      <c r="C14" s="19">
        <v>10</v>
      </c>
    </row>
    <row r="15" spans="1:3" x14ac:dyDescent="0.15">
      <c r="A15" s="19" t="s">
        <v>47</v>
      </c>
      <c r="B15" s="19" t="s">
        <v>51</v>
      </c>
      <c r="C15" s="19">
        <v>20</v>
      </c>
    </row>
    <row r="16" spans="1:3" x14ac:dyDescent="0.15">
      <c r="A16" s="19" t="s">
        <v>48</v>
      </c>
      <c r="B16" s="19" t="s">
        <v>52</v>
      </c>
      <c r="C16" s="19">
        <v>50</v>
      </c>
    </row>
    <row r="17" spans="1:3" x14ac:dyDescent="0.15">
      <c r="A17" s="19" t="s">
        <v>53</v>
      </c>
      <c r="B17" s="19" t="s">
        <v>57</v>
      </c>
      <c r="C17" s="19">
        <v>5</v>
      </c>
    </row>
    <row r="18" spans="1:3" x14ac:dyDescent="0.15">
      <c r="A18" s="19" t="s">
        <v>54</v>
      </c>
      <c r="B18" s="19" t="s">
        <v>58</v>
      </c>
      <c r="C18" s="19">
        <v>10</v>
      </c>
    </row>
    <row r="19" spans="1:3" x14ac:dyDescent="0.15">
      <c r="A19" s="19" t="s">
        <v>55</v>
      </c>
      <c r="B19" s="19" t="s">
        <v>59</v>
      </c>
      <c r="C19" s="19">
        <v>20</v>
      </c>
    </row>
    <row r="20" spans="1:3" x14ac:dyDescent="0.15">
      <c r="A20" s="19" t="s">
        <v>56</v>
      </c>
      <c r="B20" s="19" t="s">
        <v>60</v>
      </c>
      <c r="C20" s="19">
        <v>50</v>
      </c>
    </row>
    <row r="21" spans="1:3" x14ac:dyDescent="0.15">
      <c r="A21" s="19" t="s">
        <v>61</v>
      </c>
      <c r="B21" s="19" t="s">
        <v>67</v>
      </c>
      <c r="C21" s="19">
        <v>5</v>
      </c>
    </row>
    <row r="22" spans="1:3" x14ac:dyDescent="0.15">
      <c r="A22" s="19" t="s">
        <v>62</v>
      </c>
      <c r="B22" s="19" t="s">
        <v>68</v>
      </c>
      <c r="C22" s="19">
        <v>10</v>
      </c>
    </row>
    <row r="23" spans="1:3" x14ac:dyDescent="0.15">
      <c r="A23" s="19" t="s">
        <v>63</v>
      </c>
      <c r="B23" s="19" t="s">
        <v>69</v>
      </c>
      <c r="C23" s="19">
        <v>20</v>
      </c>
    </row>
    <row r="24" spans="1:3" x14ac:dyDescent="0.15">
      <c r="A24" s="19" t="s">
        <v>64</v>
      </c>
      <c r="B24" s="19" t="s">
        <v>70</v>
      </c>
      <c r="C24" s="19">
        <v>5</v>
      </c>
    </row>
    <row r="25" spans="1:3" x14ac:dyDescent="0.15">
      <c r="A25" s="19" t="s">
        <v>65</v>
      </c>
      <c r="B25" s="19" t="s">
        <v>71</v>
      </c>
      <c r="C25" s="19">
        <v>10</v>
      </c>
    </row>
    <row r="26" spans="1:3" x14ac:dyDescent="0.15">
      <c r="A26" s="19" t="s">
        <v>66</v>
      </c>
      <c r="B26" s="19" t="s">
        <v>72</v>
      </c>
      <c r="C26" s="19">
        <v>20</v>
      </c>
    </row>
    <row r="27" spans="1:3" x14ac:dyDescent="0.15">
      <c r="A27" s="19" t="s">
        <v>73</v>
      </c>
      <c r="B27" s="19" t="s">
        <v>74</v>
      </c>
      <c r="C27" s="19">
        <v>50</v>
      </c>
    </row>
    <row r="28" spans="1:3" x14ac:dyDescent="0.15">
      <c r="A28" s="19" t="s">
        <v>75</v>
      </c>
      <c r="B28" s="19" t="s">
        <v>78</v>
      </c>
      <c r="C28" s="19">
        <v>5</v>
      </c>
    </row>
    <row r="29" spans="1:3" x14ac:dyDescent="0.15">
      <c r="A29" s="19" t="s">
        <v>76</v>
      </c>
      <c r="B29" s="19" t="s">
        <v>79</v>
      </c>
      <c r="C29" s="19">
        <v>10</v>
      </c>
    </row>
    <row r="30" spans="1:3" x14ac:dyDescent="0.15">
      <c r="A30" s="19" t="s">
        <v>77</v>
      </c>
      <c r="B30" s="19" t="s">
        <v>80</v>
      </c>
      <c r="C30" s="19">
        <v>20</v>
      </c>
    </row>
    <row r="31" spans="1:3" x14ac:dyDescent="0.15">
      <c r="A31" s="19" t="s">
        <v>81</v>
      </c>
      <c r="B31" s="19" t="s">
        <v>84</v>
      </c>
      <c r="C31" s="19">
        <v>10</v>
      </c>
    </row>
    <row r="32" spans="1:3" x14ac:dyDescent="0.15">
      <c r="A32" s="19" t="s">
        <v>82</v>
      </c>
      <c r="B32" s="19" t="s">
        <v>85</v>
      </c>
      <c r="C32" s="19">
        <v>20</v>
      </c>
    </row>
    <row r="33" spans="1:3" x14ac:dyDescent="0.15">
      <c r="A33" s="19" t="s">
        <v>83</v>
      </c>
      <c r="B33" s="19" t="s">
        <v>86</v>
      </c>
      <c r="C33" s="19">
        <v>50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6"/>
  <sheetViews>
    <sheetView workbookViewId="0">
      <selection activeCell="A3" sqref="A3"/>
    </sheetView>
  </sheetViews>
  <sheetFormatPr defaultRowHeight="13.5" x14ac:dyDescent="0.15"/>
  <cols>
    <col min="1" max="1" width="22.75" style="21" customWidth="1"/>
    <col min="2" max="2" width="31.125" style="21" customWidth="1"/>
    <col min="3" max="3" width="33.625" style="21" customWidth="1"/>
    <col min="4" max="4" width="32.5" customWidth="1"/>
    <col min="5" max="5" width="33.25" customWidth="1"/>
    <col min="6" max="6" width="30.125" customWidth="1"/>
    <col min="7" max="7" width="33.625" customWidth="1"/>
  </cols>
  <sheetData>
    <row r="1" spans="1:7" x14ac:dyDescent="0.15">
      <c r="A1" s="9" t="s">
        <v>105</v>
      </c>
      <c r="B1" s="9" t="s">
        <v>106</v>
      </c>
      <c r="C1" s="9" t="s">
        <v>102</v>
      </c>
      <c r="D1" s="9" t="s">
        <v>103</v>
      </c>
      <c r="E1" s="9" t="s">
        <v>104</v>
      </c>
      <c r="F1" s="21"/>
      <c r="G1" s="21"/>
    </row>
    <row r="2" spans="1:7" ht="135.75" customHeight="1" x14ac:dyDescent="0.15">
      <c r="A2" s="2"/>
      <c r="B2" s="23"/>
      <c r="C2" s="23"/>
      <c r="D2" s="1"/>
      <c r="E2" s="1"/>
    </row>
    <row r="3" spans="1:7" ht="16.5" customHeight="1" x14ac:dyDescent="0.15">
      <c r="A3" s="9" t="s">
        <v>108</v>
      </c>
      <c r="B3" s="9" t="s">
        <v>107</v>
      </c>
      <c r="C3" s="9" t="s">
        <v>110</v>
      </c>
      <c r="D3" s="9" t="s">
        <v>111</v>
      </c>
      <c r="E3" s="9" t="s">
        <v>109</v>
      </c>
    </row>
    <row r="4" spans="1:7" ht="195.75" customHeight="1" x14ac:dyDescent="0.15">
      <c r="A4" s="2"/>
      <c r="B4" s="23"/>
      <c r="C4" s="23"/>
      <c r="D4" s="1"/>
      <c r="E4" s="1"/>
    </row>
    <row r="5" spans="1:7" ht="136.5" customHeight="1" x14ac:dyDescent="0.15">
      <c r="B5" s="22"/>
      <c r="C5" s="22"/>
    </row>
    <row r="6" spans="1:7" x14ac:dyDescent="0.15">
      <c r="B6" s="22"/>
      <c r="C6" s="22"/>
    </row>
    <row r="7" spans="1:7" x14ac:dyDescent="0.15">
      <c r="B7" s="22"/>
      <c r="C7" s="22"/>
    </row>
    <row r="8" spans="1:7" x14ac:dyDescent="0.15">
      <c r="B8" s="22"/>
      <c r="C8" s="22"/>
    </row>
    <row r="9" spans="1:7" x14ac:dyDescent="0.15">
      <c r="B9" s="22"/>
      <c r="C9" s="22"/>
    </row>
    <row r="10" spans="1:7" x14ac:dyDescent="0.15">
      <c r="B10" s="22"/>
      <c r="C10" s="22"/>
    </row>
    <row r="11" spans="1:7" x14ac:dyDescent="0.15">
      <c r="B11" s="22"/>
      <c r="C11" s="22"/>
    </row>
    <row r="12" spans="1:7" x14ac:dyDescent="0.15">
      <c r="B12" s="22"/>
      <c r="C12" s="22"/>
    </row>
    <row r="13" spans="1:7" x14ac:dyDescent="0.15">
      <c r="B13" s="22"/>
      <c r="C13" s="22"/>
    </row>
    <row r="14" spans="1:7" x14ac:dyDescent="0.15">
      <c r="B14" s="22"/>
      <c r="C14" s="22"/>
    </row>
    <row r="15" spans="1:7" x14ac:dyDescent="0.15">
      <c r="B15" s="22"/>
      <c r="C15" s="22"/>
    </row>
    <row r="16" spans="1:7" x14ac:dyDescent="0.15">
      <c r="B16" s="22"/>
      <c r="C16" s="22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7"/>
  <sheetViews>
    <sheetView workbookViewId="0">
      <selection activeCell="E37" sqref="E37"/>
    </sheetView>
  </sheetViews>
  <sheetFormatPr defaultRowHeight="11.25" x14ac:dyDescent="0.15"/>
  <cols>
    <col min="1" max="1" width="16.625" style="24" customWidth="1"/>
    <col min="2" max="2" width="11.375" style="24" bestFit="1" customWidth="1"/>
    <col min="3" max="3" width="13" style="24" bestFit="1" customWidth="1"/>
    <col min="4" max="4" width="11.375" style="24" bestFit="1" customWidth="1"/>
    <col min="5" max="5" width="19.75" style="24" bestFit="1" customWidth="1"/>
    <col min="6" max="16384" width="9" style="24"/>
  </cols>
  <sheetData>
    <row r="1" spans="1:18" ht="23.25" customHeight="1" x14ac:dyDescent="0.15">
      <c r="A1" s="25"/>
      <c r="B1" s="43" t="s">
        <v>118</v>
      </c>
      <c r="C1" s="43"/>
      <c r="D1" s="44" t="s">
        <v>119</v>
      </c>
      <c r="E1" s="44"/>
    </row>
    <row r="2" spans="1:18" ht="23.25" customHeight="1" x14ac:dyDescent="0.15">
      <c r="A2" s="25" t="s">
        <v>100</v>
      </c>
      <c r="B2" s="26" t="s">
        <v>112</v>
      </c>
      <c r="C2" s="26" t="s">
        <v>145</v>
      </c>
      <c r="D2" s="26" t="s">
        <v>113</v>
      </c>
      <c r="E2" s="26" t="s">
        <v>114</v>
      </c>
    </row>
    <row r="3" spans="1:18" ht="23.25" customHeight="1" x14ac:dyDescent="0.15">
      <c r="A3" s="25" t="s">
        <v>101</v>
      </c>
      <c r="B3" s="25" t="s">
        <v>129</v>
      </c>
      <c r="C3" s="25" t="s">
        <v>128</v>
      </c>
      <c r="D3" s="25" t="s">
        <v>131</v>
      </c>
      <c r="E3" s="25" t="s">
        <v>130</v>
      </c>
    </row>
    <row r="4" spans="1:18" ht="23.25" customHeight="1" x14ac:dyDescent="0.15">
      <c r="A4" s="25" t="s">
        <v>99</v>
      </c>
      <c r="B4" s="25" t="s">
        <v>129</v>
      </c>
      <c r="C4" s="25" t="s">
        <v>128</v>
      </c>
      <c r="D4" s="25" t="s">
        <v>131</v>
      </c>
      <c r="E4" s="25" t="s">
        <v>130</v>
      </c>
    </row>
    <row r="5" spans="1:18" ht="23.25" customHeight="1" x14ac:dyDescent="0.15">
      <c r="A5" s="25" t="s">
        <v>102</v>
      </c>
      <c r="B5" s="25" t="s">
        <v>129</v>
      </c>
      <c r="C5" s="25" t="s">
        <v>128</v>
      </c>
      <c r="D5" s="25" t="s">
        <v>131</v>
      </c>
      <c r="E5" s="25" t="s">
        <v>130</v>
      </c>
    </row>
    <row r="6" spans="1:18" ht="23.25" customHeight="1" x14ac:dyDescent="0.15">
      <c r="A6" s="25" t="s">
        <v>103</v>
      </c>
      <c r="B6" s="25" t="s">
        <v>129</v>
      </c>
      <c r="C6" s="25" t="s">
        <v>128</v>
      </c>
      <c r="D6" s="25" t="s">
        <v>131</v>
      </c>
      <c r="E6" s="25" t="s">
        <v>130</v>
      </c>
    </row>
    <row r="7" spans="1:18" ht="23.25" customHeight="1" x14ac:dyDescent="0.15">
      <c r="A7" s="25" t="s">
        <v>104</v>
      </c>
      <c r="B7" s="25" t="s">
        <v>129</v>
      </c>
      <c r="C7" s="25" t="s">
        <v>128</v>
      </c>
      <c r="D7" s="25" t="s">
        <v>131</v>
      </c>
      <c r="E7" s="25" t="s">
        <v>130</v>
      </c>
    </row>
    <row r="8" spans="1:18" ht="23.25" customHeight="1" x14ac:dyDescent="0.15">
      <c r="A8" s="25" t="s">
        <v>115</v>
      </c>
      <c r="B8" s="26" t="s">
        <v>121</v>
      </c>
      <c r="C8" s="25" t="s">
        <v>136</v>
      </c>
      <c r="D8" s="26" t="s">
        <v>124</v>
      </c>
      <c r="E8" s="25" t="s">
        <v>135</v>
      </c>
    </row>
    <row r="9" spans="1:18" ht="23.25" customHeight="1" x14ac:dyDescent="0.15">
      <c r="A9" s="25" t="s">
        <v>116</v>
      </c>
      <c r="B9" s="26" t="s">
        <v>120</v>
      </c>
      <c r="C9" s="25" t="s">
        <v>132</v>
      </c>
      <c r="D9" s="26" t="s">
        <v>124</v>
      </c>
      <c r="E9" s="25" t="s">
        <v>134</v>
      </c>
    </row>
    <row r="10" spans="1:18" ht="23.25" customHeight="1" x14ac:dyDescent="0.15">
      <c r="A10" s="25" t="s">
        <v>140</v>
      </c>
      <c r="B10" s="26" t="s">
        <v>123</v>
      </c>
      <c r="C10" s="25" t="s">
        <v>138</v>
      </c>
      <c r="D10" s="26" t="s">
        <v>126</v>
      </c>
      <c r="E10" s="25" t="s">
        <v>127</v>
      </c>
    </row>
    <row r="11" spans="1:18" ht="23.25" customHeight="1" x14ac:dyDescent="0.15">
      <c r="A11" s="25" t="s">
        <v>117</v>
      </c>
      <c r="B11" s="26" t="s">
        <v>120</v>
      </c>
      <c r="C11" s="25" t="s">
        <v>139</v>
      </c>
      <c r="D11" s="26" t="s">
        <v>124</v>
      </c>
      <c r="E11" s="25" t="s">
        <v>125</v>
      </c>
    </row>
    <row r="12" spans="1:18" ht="23.25" customHeight="1" x14ac:dyDescent="0.15">
      <c r="A12" s="25" t="s">
        <v>141</v>
      </c>
      <c r="B12" s="26" t="s">
        <v>122</v>
      </c>
      <c r="C12" s="25" t="s">
        <v>133</v>
      </c>
      <c r="D12" s="26" t="s">
        <v>124</v>
      </c>
      <c r="E12" s="25" t="s">
        <v>137</v>
      </c>
    </row>
    <row r="14" spans="1:18" ht="29.25" customHeight="1" x14ac:dyDescent="0.15">
      <c r="J14" s="45" t="s">
        <v>176</v>
      </c>
      <c r="K14" s="45"/>
      <c r="L14" s="45"/>
      <c r="M14" s="45"/>
      <c r="O14" s="45" t="s">
        <v>177</v>
      </c>
      <c r="P14" s="45"/>
      <c r="Q14" s="45"/>
      <c r="R14" s="45"/>
    </row>
    <row r="15" spans="1:18" ht="21.75" customHeight="1" x14ac:dyDescent="0.15"/>
    <row r="16" spans="1:18" ht="21.75" customHeight="1" x14ac:dyDescent="0.15"/>
    <row r="17" ht="21.75" customHeight="1" x14ac:dyDescent="0.15"/>
  </sheetData>
  <mergeCells count="4">
    <mergeCell ref="B1:C1"/>
    <mergeCell ref="D1:E1"/>
    <mergeCell ref="O14:R14"/>
    <mergeCell ref="J14:M14"/>
  </mergeCells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46"/>
  <sheetViews>
    <sheetView workbookViewId="0">
      <selection activeCell="E15" sqref="E15"/>
    </sheetView>
  </sheetViews>
  <sheetFormatPr defaultRowHeight="13.5" x14ac:dyDescent="0.15"/>
  <cols>
    <col min="1" max="1" width="17.875" customWidth="1"/>
    <col min="2" max="2" width="50.5" bestFit="1" customWidth="1"/>
    <col min="3" max="3" width="43.75" customWidth="1"/>
    <col min="4" max="4" width="48.25" style="21" customWidth="1"/>
    <col min="5" max="5" width="15.125" style="21" bestFit="1" customWidth="1"/>
  </cols>
  <sheetData>
    <row r="1" spans="1:5" x14ac:dyDescent="0.15">
      <c r="A1" s="9" t="s">
        <v>241</v>
      </c>
      <c r="B1" s="1" t="s">
        <v>233</v>
      </c>
      <c r="C1" s="9" t="s">
        <v>240</v>
      </c>
      <c r="D1" s="2"/>
      <c r="E1" s="9" t="s">
        <v>229</v>
      </c>
    </row>
    <row r="2" spans="1:5" ht="133.5" customHeight="1" x14ac:dyDescent="0.15">
      <c r="A2" s="28"/>
      <c r="B2" s="2" t="s">
        <v>239</v>
      </c>
      <c r="C2" s="42"/>
      <c r="D2" s="23" t="s">
        <v>245</v>
      </c>
      <c r="E2" s="9" t="s">
        <v>250</v>
      </c>
    </row>
    <row r="3" spans="1:5" x14ac:dyDescent="0.15">
      <c r="A3" s="28"/>
      <c r="B3" s="1"/>
      <c r="C3" s="42"/>
      <c r="D3" s="2"/>
      <c r="E3" s="2"/>
    </row>
    <row r="4" spans="1:5" x14ac:dyDescent="0.15">
      <c r="A4" s="28"/>
      <c r="B4" s="1" t="s">
        <v>234</v>
      </c>
      <c r="C4" s="42"/>
      <c r="D4" s="2"/>
      <c r="E4" s="2"/>
    </row>
    <row r="5" spans="1:5" x14ac:dyDescent="0.15">
      <c r="A5" s="28"/>
      <c r="B5" s="1" t="s">
        <v>237</v>
      </c>
      <c r="C5" s="42"/>
      <c r="D5" s="2" t="s">
        <v>242</v>
      </c>
      <c r="E5" s="2"/>
    </row>
    <row r="6" spans="1:5" x14ac:dyDescent="0.15">
      <c r="A6" s="28"/>
      <c r="B6" s="1" t="s">
        <v>235</v>
      </c>
      <c r="C6" s="42"/>
      <c r="D6" s="2" t="s">
        <v>243</v>
      </c>
      <c r="E6" s="2"/>
    </row>
    <row r="7" spans="1:5" x14ac:dyDescent="0.15">
      <c r="A7" s="28"/>
      <c r="B7" s="1" t="s">
        <v>236</v>
      </c>
      <c r="C7" s="42"/>
      <c r="D7" s="2" t="s">
        <v>244</v>
      </c>
      <c r="E7" s="2"/>
    </row>
    <row r="8" spans="1:5" x14ac:dyDescent="0.15">
      <c r="A8" s="28"/>
      <c r="B8" s="1" t="s">
        <v>238</v>
      </c>
      <c r="C8" s="42"/>
      <c r="D8" s="2" t="s">
        <v>246</v>
      </c>
      <c r="E8" s="2"/>
    </row>
    <row r="9" spans="1:5" x14ac:dyDescent="0.15">
      <c r="A9" s="28"/>
      <c r="B9" s="1"/>
      <c r="C9" s="42"/>
      <c r="D9" s="2" t="s">
        <v>247</v>
      </c>
      <c r="E9" s="2"/>
    </row>
    <row r="10" spans="1:5" x14ac:dyDescent="0.15">
      <c r="A10" s="28"/>
      <c r="B10" s="1" t="s">
        <v>251</v>
      </c>
      <c r="C10" s="42"/>
      <c r="D10" s="2"/>
      <c r="E10" s="2"/>
    </row>
    <row r="11" spans="1:5" x14ac:dyDescent="0.15">
      <c r="A11" s="28"/>
      <c r="B11" s="1" t="s">
        <v>252</v>
      </c>
      <c r="C11" s="42"/>
      <c r="D11" s="2"/>
      <c r="E11" s="2"/>
    </row>
    <row r="12" spans="1:5" x14ac:dyDescent="0.15">
      <c r="A12" s="28"/>
      <c r="B12" s="1"/>
      <c r="C12" s="42"/>
      <c r="D12" s="2"/>
      <c r="E12" s="2"/>
    </row>
    <row r="13" spans="1:5" x14ac:dyDescent="0.15">
      <c r="A13" s="28"/>
      <c r="B13" s="1"/>
      <c r="C13" s="42"/>
      <c r="D13" s="2"/>
      <c r="E13" s="2"/>
    </row>
    <row r="14" spans="1:5" x14ac:dyDescent="0.15">
      <c r="A14" s="28"/>
      <c r="B14" s="1"/>
      <c r="C14" s="42"/>
      <c r="D14" s="2"/>
      <c r="E14" s="2"/>
    </row>
    <row r="15" spans="1:5" x14ac:dyDescent="0.15">
      <c r="A15" s="28"/>
      <c r="B15" s="1"/>
      <c r="C15" s="42"/>
      <c r="D15" s="2"/>
      <c r="E15" s="2"/>
    </row>
    <row r="16" spans="1:5" x14ac:dyDescent="0.15">
      <c r="A16" s="28"/>
      <c r="B16" s="1"/>
      <c r="C16" s="42"/>
      <c r="D16" s="2"/>
      <c r="E16" s="2"/>
    </row>
    <row r="17" spans="1:5" x14ac:dyDescent="0.15">
      <c r="A17" s="28"/>
      <c r="B17" s="1"/>
      <c r="C17" s="42"/>
      <c r="D17" s="2"/>
      <c r="E17" s="2"/>
    </row>
    <row r="18" spans="1:5" x14ac:dyDescent="0.15">
      <c r="A18" s="28"/>
      <c r="B18" s="1"/>
      <c r="C18" s="42"/>
      <c r="D18" s="2"/>
      <c r="E18" s="2"/>
    </row>
    <row r="19" spans="1:5" x14ac:dyDescent="0.15">
      <c r="A19" s="28"/>
      <c r="B19" s="1"/>
      <c r="C19" s="42"/>
      <c r="D19" s="2"/>
      <c r="E19" s="2"/>
    </row>
    <row r="20" spans="1:5" x14ac:dyDescent="0.15">
      <c r="A20" s="28"/>
      <c r="B20" s="1"/>
      <c r="C20" s="42"/>
      <c r="D20" s="2"/>
      <c r="E20" s="2"/>
    </row>
    <row r="21" spans="1:5" x14ac:dyDescent="0.15">
      <c r="A21" s="1"/>
      <c r="B21" s="1"/>
      <c r="C21" s="42"/>
      <c r="D21" s="2"/>
      <c r="E21" s="2"/>
    </row>
    <row r="22" spans="1:5" x14ac:dyDescent="0.15">
      <c r="A22" s="1"/>
      <c r="B22" s="1"/>
      <c r="C22" s="42"/>
      <c r="D22" s="2"/>
      <c r="E22" s="2"/>
    </row>
    <row r="23" spans="1:5" x14ac:dyDescent="0.15">
      <c r="A23" s="1"/>
      <c r="B23" s="1"/>
      <c r="C23" s="42"/>
      <c r="D23" s="2"/>
      <c r="E23" s="2"/>
    </row>
    <row r="24" spans="1:5" x14ac:dyDescent="0.15">
      <c r="A24" s="1"/>
      <c r="B24" s="1"/>
      <c r="C24" s="42"/>
      <c r="D24" s="2"/>
      <c r="E24" s="2"/>
    </row>
    <row r="25" spans="1:5" x14ac:dyDescent="0.15">
      <c r="A25" s="1"/>
      <c r="B25" s="1"/>
      <c r="C25" s="42"/>
      <c r="D25" s="2"/>
      <c r="E25" s="2"/>
    </row>
    <row r="26" spans="1:5" x14ac:dyDescent="0.15">
      <c r="A26" s="1"/>
      <c r="B26" s="1"/>
      <c r="C26" s="42"/>
      <c r="D26" s="2"/>
      <c r="E26" s="2"/>
    </row>
    <row r="27" spans="1:5" x14ac:dyDescent="0.15">
      <c r="A27" s="1"/>
      <c r="B27" s="1"/>
      <c r="C27" s="42"/>
      <c r="D27" s="2"/>
      <c r="E27" s="2"/>
    </row>
    <row r="28" spans="1:5" x14ac:dyDescent="0.15">
      <c r="A28" s="1"/>
      <c r="B28" s="1"/>
      <c r="C28" s="42"/>
      <c r="D28" s="2"/>
      <c r="E28" s="2"/>
    </row>
    <row r="29" spans="1:5" x14ac:dyDescent="0.15">
      <c r="A29" s="1"/>
      <c r="B29" s="1"/>
      <c r="C29" s="42"/>
      <c r="D29" s="2"/>
      <c r="E29" s="2"/>
    </row>
    <row r="30" spans="1:5" x14ac:dyDescent="0.15">
      <c r="A30" s="1"/>
      <c r="B30" s="1"/>
      <c r="C30" s="42"/>
      <c r="D30" s="2"/>
      <c r="E30" s="2"/>
    </row>
    <row r="31" spans="1:5" x14ac:dyDescent="0.15">
      <c r="A31" s="1"/>
      <c r="B31" s="1"/>
      <c r="C31" s="42"/>
      <c r="D31" s="2"/>
      <c r="E31" s="2"/>
    </row>
    <row r="32" spans="1:5" x14ac:dyDescent="0.15">
      <c r="A32" s="1"/>
      <c r="B32" s="1"/>
      <c r="C32" s="42"/>
      <c r="D32" s="2"/>
      <c r="E32" s="2"/>
    </row>
    <row r="33" spans="1:5" x14ac:dyDescent="0.15">
      <c r="A33" s="1"/>
      <c r="B33" s="1"/>
      <c r="C33" s="42"/>
      <c r="D33" s="2"/>
      <c r="E33" s="2"/>
    </row>
    <row r="34" spans="1:5" x14ac:dyDescent="0.15">
      <c r="A34" s="1"/>
      <c r="B34" s="1"/>
      <c r="C34" s="42"/>
      <c r="D34" s="2"/>
      <c r="E34" s="2"/>
    </row>
    <row r="35" spans="1:5" x14ac:dyDescent="0.15">
      <c r="A35" s="1"/>
      <c r="B35" s="1"/>
      <c r="C35" s="42"/>
      <c r="D35" s="2"/>
      <c r="E35" s="2"/>
    </row>
    <row r="36" spans="1:5" x14ac:dyDescent="0.15">
      <c r="A36" s="1"/>
      <c r="B36" s="1"/>
      <c r="C36" s="42"/>
      <c r="D36" s="2"/>
      <c r="E36" s="2"/>
    </row>
    <row r="37" spans="1:5" x14ac:dyDescent="0.15">
      <c r="A37" s="1"/>
      <c r="B37" s="1"/>
      <c r="C37" s="42"/>
      <c r="D37" s="2"/>
      <c r="E37" s="2"/>
    </row>
    <row r="38" spans="1:5" x14ac:dyDescent="0.15">
      <c r="A38" s="1"/>
      <c r="B38" s="1"/>
      <c r="C38" s="42"/>
      <c r="D38" s="2"/>
      <c r="E38" s="2"/>
    </row>
    <row r="39" spans="1:5" x14ac:dyDescent="0.15">
      <c r="A39" s="1"/>
      <c r="B39" s="1"/>
      <c r="C39" s="42"/>
      <c r="D39" s="2"/>
      <c r="E39" s="2"/>
    </row>
    <row r="40" spans="1:5" x14ac:dyDescent="0.15">
      <c r="A40" s="1"/>
      <c r="B40" s="1"/>
      <c r="C40" s="42"/>
      <c r="D40" s="2"/>
      <c r="E40" s="2"/>
    </row>
    <row r="41" spans="1:5" x14ac:dyDescent="0.15">
      <c r="A41" s="1"/>
      <c r="B41" s="1"/>
      <c r="C41" s="42"/>
      <c r="D41" s="2"/>
      <c r="E41" s="2"/>
    </row>
    <row r="42" spans="1:5" x14ac:dyDescent="0.15">
      <c r="A42" s="1"/>
      <c r="B42" s="1"/>
      <c r="C42" s="42"/>
      <c r="D42" s="2"/>
      <c r="E42" s="2"/>
    </row>
    <row r="43" spans="1:5" x14ac:dyDescent="0.15">
      <c r="A43" s="1"/>
      <c r="B43" s="1"/>
      <c r="C43" s="42"/>
      <c r="D43" s="2"/>
      <c r="E43" s="2"/>
    </row>
    <row r="44" spans="1:5" x14ac:dyDescent="0.15">
      <c r="A44" s="1"/>
      <c r="B44" s="1"/>
      <c r="C44" s="42"/>
      <c r="D44" s="2"/>
      <c r="E44" s="2"/>
    </row>
    <row r="45" spans="1:5" x14ac:dyDescent="0.15">
      <c r="A45" s="1"/>
      <c r="B45" s="1"/>
      <c r="C45" s="42"/>
      <c r="D45" s="2"/>
      <c r="E45" s="2"/>
    </row>
    <row r="46" spans="1:5" x14ac:dyDescent="0.15">
      <c r="A46" s="1"/>
      <c r="B46" s="1"/>
      <c r="C46" s="42"/>
      <c r="D46" s="2"/>
      <c r="E46" s="2"/>
    </row>
  </sheetData>
  <mergeCells count="1">
    <mergeCell ref="C2:C46"/>
  </mergeCells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62"/>
  <sheetViews>
    <sheetView workbookViewId="0">
      <selection activeCell="A45" sqref="A45"/>
    </sheetView>
  </sheetViews>
  <sheetFormatPr defaultRowHeight="13.5" x14ac:dyDescent="0.15"/>
  <cols>
    <col min="2" max="2" width="15.125" bestFit="1" customWidth="1"/>
    <col min="3" max="3" width="28.75" bestFit="1" customWidth="1"/>
    <col min="4" max="4" width="27.625" bestFit="1" customWidth="1"/>
    <col min="5" max="5" width="37" bestFit="1" customWidth="1"/>
  </cols>
  <sheetData>
    <row r="1" spans="1:5" x14ac:dyDescent="0.15">
      <c r="A1" s="1"/>
      <c r="B1" s="46" t="s">
        <v>148</v>
      </c>
      <c r="C1" s="46"/>
      <c r="D1" s="47" t="s">
        <v>149</v>
      </c>
      <c r="E1" s="47"/>
    </row>
    <row r="2" spans="1:5" x14ac:dyDescent="0.15">
      <c r="A2" s="1" t="s">
        <v>15</v>
      </c>
      <c r="B2" s="1" t="s">
        <v>146</v>
      </c>
      <c r="C2" s="1" t="s">
        <v>147</v>
      </c>
      <c r="D2" s="1" t="s">
        <v>146</v>
      </c>
      <c r="E2" s="1" t="s">
        <v>147</v>
      </c>
    </row>
    <row r="3" spans="1:5" x14ac:dyDescent="0.15">
      <c r="A3" s="1" t="s">
        <v>142</v>
      </c>
      <c r="B3" s="1" t="s">
        <v>150</v>
      </c>
      <c r="C3" s="1" t="s">
        <v>171</v>
      </c>
      <c r="D3" s="1" t="s">
        <v>151</v>
      </c>
      <c r="E3" s="1" t="s">
        <v>172</v>
      </c>
    </row>
    <row r="4" spans="1:5" x14ac:dyDescent="0.15">
      <c r="A4" s="1" t="s">
        <v>162</v>
      </c>
      <c r="B4" s="1" t="s">
        <v>150</v>
      </c>
      <c r="C4" s="1" t="s">
        <v>153</v>
      </c>
      <c r="D4" s="1" t="s">
        <v>152</v>
      </c>
      <c r="E4" s="1" t="s">
        <v>154</v>
      </c>
    </row>
    <row r="5" spans="1:5" x14ac:dyDescent="0.15">
      <c r="A5" s="1" t="s">
        <v>165</v>
      </c>
      <c r="B5" s="1" t="s">
        <v>155</v>
      </c>
      <c r="C5" s="1" t="s">
        <v>173</v>
      </c>
      <c r="D5" s="1" t="s">
        <v>158</v>
      </c>
      <c r="E5" s="1" t="s">
        <v>174</v>
      </c>
    </row>
    <row r="6" spans="1:5" x14ac:dyDescent="0.15">
      <c r="A6" s="1" t="s">
        <v>168</v>
      </c>
      <c r="B6" s="1" t="s">
        <v>156</v>
      </c>
      <c r="C6" s="1" t="s">
        <v>157</v>
      </c>
      <c r="D6" s="1" t="s">
        <v>159</v>
      </c>
      <c r="E6" s="1" t="s">
        <v>175</v>
      </c>
    </row>
    <row r="8" spans="1:5" x14ac:dyDescent="0.15">
      <c r="B8" t="s">
        <v>160</v>
      </c>
      <c r="D8" t="s">
        <v>161</v>
      </c>
    </row>
    <row r="26" spans="2:4" x14ac:dyDescent="0.15">
      <c r="B26" t="s">
        <v>164</v>
      </c>
      <c r="D26" t="s">
        <v>163</v>
      </c>
    </row>
    <row r="44" spans="2:4" x14ac:dyDescent="0.15">
      <c r="B44" t="s">
        <v>167</v>
      </c>
      <c r="D44" t="s">
        <v>166</v>
      </c>
    </row>
    <row r="62" spans="2:4" x14ac:dyDescent="0.15">
      <c r="B62" t="s">
        <v>170</v>
      </c>
      <c r="D62" t="s">
        <v>169</v>
      </c>
    </row>
  </sheetData>
  <mergeCells count="2">
    <mergeCell ref="B1:C1"/>
    <mergeCell ref="D1:E1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1"/>
  <sheetViews>
    <sheetView workbookViewId="0">
      <selection activeCell="C31" sqref="C31"/>
    </sheetView>
  </sheetViews>
  <sheetFormatPr defaultRowHeight="13.5" x14ac:dyDescent="0.15"/>
  <cols>
    <col min="1" max="2" width="19.375" style="21" customWidth="1"/>
    <col min="3" max="3" width="47.875" style="22" customWidth="1"/>
    <col min="4" max="4" width="11" style="21" bestFit="1" customWidth="1"/>
    <col min="5" max="5" width="9.125" style="21" customWidth="1"/>
    <col min="6" max="6" width="9" style="21"/>
    <col min="7" max="7" width="11" bestFit="1" customWidth="1"/>
  </cols>
  <sheetData>
    <row r="1" spans="1:10" x14ac:dyDescent="0.15">
      <c r="A1" s="2" t="s">
        <v>178</v>
      </c>
      <c r="B1" s="2" t="s">
        <v>188</v>
      </c>
      <c r="C1" s="23" t="s">
        <v>179</v>
      </c>
      <c r="D1" s="2" t="s">
        <v>184</v>
      </c>
      <c r="E1" s="2" t="s">
        <v>185</v>
      </c>
      <c r="F1" s="2" t="s">
        <v>186</v>
      </c>
      <c r="G1" s="2" t="s">
        <v>192</v>
      </c>
      <c r="H1" s="2" t="s">
        <v>193</v>
      </c>
      <c r="I1" s="1"/>
      <c r="J1" s="2" t="s">
        <v>180</v>
      </c>
    </row>
    <row r="2" spans="1:10" x14ac:dyDescent="0.15">
      <c r="A2" s="27">
        <v>1</v>
      </c>
      <c r="B2" s="27" t="s">
        <v>189</v>
      </c>
      <c r="C2" s="23" t="s">
        <v>181</v>
      </c>
      <c r="D2" s="2">
        <v>700</v>
      </c>
      <c r="E2" s="2">
        <v>100</v>
      </c>
      <c r="F2" s="2">
        <v>5</v>
      </c>
      <c r="G2" s="1"/>
      <c r="H2" s="2">
        <v>10</v>
      </c>
      <c r="I2" s="1"/>
      <c r="J2" s="1"/>
    </row>
    <row r="3" spans="1:10" x14ac:dyDescent="0.15">
      <c r="A3" s="2">
        <v>2</v>
      </c>
      <c r="B3" s="2" t="s">
        <v>190</v>
      </c>
      <c r="C3" s="23" t="s">
        <v>182</v>
      </c>
      <c r="D3" s="2">
        <v>780</v>
      </c>
      <c r="E3" s="2">
        <v>110</v>
      </c>
      <c r="F3" s="2">
        <v>5</v>
      </c>
      <c r="G3" s="1"/>
      <c r="H3" s="2">
        <v>10</v>
      </c>
      <c r="I3" s="1"/>
      <c r="J3" s="1"/>
    </row>
    <row r="4" spans="1:10" x14ac:dyDescent="0.15">
      <c r="A4" s="2">
        <v>3</v>
      </c>
      <c r="B4" s="2" t="s">
        <v>190</v>
      </c>
      <c r="C4" s="23" t="s">
        <v>183</v>
      </c>
      <c r="D4" s="2">
        <v>860</v>
      </c>
      <c r="E4" s="2">
        <v>121</v>
      </c>
      <c r="F4" s="2">
        <v>5</v>
      </c>
      <c r="G4" s="1"/>
      <c r="H4" s="2">
        <v>10</v>
      </c>
      <c r="I4" s="1"/>
      <c r="J4" s="1"/>
    </row>
    <row r="5" spans="1:10" x14ac:dyDescent="0.15">
      <c r="A5" s="2">
        <v>4</v>
      </c>
      <c r="B5" s="2" t="s">
        <v>190</v>
      </c>
      <c r="C5" s="23" t="s">
        <v>187</v>
      </c>
      <c r="D5" s="2">
        <v>960</v>
      </c>
      <c r="E5" s="2">
        <v>133</v>
      </c>
      <c r="F5" s="2">
        <v>5</v>
      </c>
      <c r="G5" s="1"/>
      <c r="H5" s="2">
        <v>10</v>
      </c>
      <c r="I5" s="1"/>
      <c r="J5" s="1"/>
    </row>
    <row r="6" spans="1:10" x14ac:dyDescent="0.15">
      <c r="A6" s="27">
        <v>5</v>
      </c>
      <c r="B6" s="27" t="s">
        <v>189</v>
      </c>
      <c r="C6" s="23" t="s">
        <v>191</v>
      </c>
      <c r="D6" s="2">
        <v>1080</v>
      </c>
      <c r="E6" s="2">
        <v>146</v>
      </c>
      <c r="F6" s="2">
        <v>5</v>
      </c>
      <c r="G6" s="1"/>
      <c r="H6" s="2">
        <v>10</v>
      </c>
      <c r="I6" s="1"/>
      <c r="J6" s="1"/>
    </row>
    <row r="7" spans="1:10" x14ac:dyDescent="0.15">
      <c r="A7" s="2">
        <v>6</v>
      </c>
      <c r="B7" s="2" t="s">
        <v>190</v>
      </c>
      <c r="C7" s="23" t="s">
        <v>194</v>
      </c>
      <c r="D7" s="2">
        <v>1075</v>
      </c>
      <c r="E7" s="2">
        <v>161</v>
      </c>
      <c r="F7" s="2">
        <v>5</v>
      </c>
      <c r="G7" s="1"/>
      <c r="H7" s="2">
        <v>10</v>
      </c>
      <c r="I7" s="1"/>
      <c r="J7" s="1"/>
    </row>
    <row r="8" spans="1:10" x14ac:dyDescent="0.15">
      <c r="A8" s="2">
        <v>7</v>
      </c>
      <c r="B8" s="2" t="s">
        <v>190</v>
      </c>
      <c r="C8" s="23" t="s">
        <v>195</v>
      </c>
      <c r="D8" s="2">
        <v>1235</v>
      </c>
      <c r="E8" s="2">
        <v>177</v>
      </c>
      <c r="F8" s="2">
        <v>5</v>
      </c>
      <c r="G8" s="1"/>
      <c r="H8" s="2">
        <v>10</v>
      </c>
      <c r="I8" s="1"/>
      <c r="J8" s="1"/>
    </row>
    <row r="9" spans="1:10" x14ac:dyDescent="0.15">
      <c r="A9" s="2">
        <v>8</v>
      </c>
      <c r="B9" s="2" t="s">
        <v>190</v>
      </c>
      <c r="C9" s="23" t="s">
        <v>196</v>
      </c>
      <c r="D9" s="2">
        <v>1415</v>
      </c>
      <c r="E9" s="2">
        <v>194</v>
      </c>
      <c r="F9" s="2">
        <v>5</v>
      </c>
      <c r="G9" s="1"/>
      <c r="H9" s="2">
        <v>10</v>
      </c>
      <c r="I9" s="1"/>
      <c r="J9" s="1"/>
    </row>
    <row r="10" spans="1:10" x14ac:dyDescent="0.15">
      <c r="A10" s="2">
        <v>9</v>
      </c>
      <c r="B10" s="2" t="s">
        <v>190</v>
      </c>
      <c r="C10" s="23" t="s">
        <v>197</v>
      </c>
      <c r="D10" s="2">
        <v>1575</v>
      </c>
      <c r="E10" s="2">
        <v>214</v>
      </c>
      <c r="F10" s="2">
        <v>5</v>
      </c>
      <c r="G10" s="1"/>
      <c r="H10" s="2">
        <v>10</v>
      </c>
      <c r="I10" s="1"/>
      <c r="J10" s="1"/>
    </row>
    <row r="11" spans="1:10" x14ac:dyDescent="0.15">
      <c r="A11" s="27">
        <v>10</v>
      </c>
      <c r="B11" s="27" t="s">
        <v>189</v>
      </c>
      <c r="C11" s="23" t="s">
        <v>198</v>
      </c>
      <c r="D11" s="2">
        <v>1566</v>
      </c>
      <c r="E11" s="2">
        <v>235</v>
      </c>
      <c r="F11" s="2">
        <v>5</v>
      </c>
      <c r="G11" s="1"/>
      <c r="H11" s="2">
        <v>10</v>
      </c>
      <c r="I11" s="1"/>
      <c r="J11" s="1"/>
    </row>
    <row r="12" spans="1:10" x14ac:dyDescent="0.15">
      <c r="A12" s="2">
        <v>11</v>
      </c>
      <c r="B12" s="2" t="s">
        <v>190</v>
      </c>
      <c r="C12" s="23" t="s">
        <v>199</v>
      </c>
      <c r="D12" s="2">
        <v>1806</v>
      </c>
      <c r="E12" s="2">
        <v>247</v>
      </c>
      <c r="F12" s="2">
        <v>5</v>
      </c>
      <c r="G12" s="1"/>
      <c r="H12" s="2">
        <v>10</v>
      </c>
      <c r="I12" s="1"/>
      <c r="J12" s="1"/>
    </row>
    <row r="13" spans="1:10" x14ac:dyDescent="0.15">
      <c r="A13" s="2">
        <v>12</v>
      </c>
      <c r="B13" s="2" t="s">
        <v>190</v>
      </c>
      <c r="C13" s="23" t="s">
        <v>200</v>
      </c>
      <c r="D13" s="2">
        <v>2066</v>
      </c>
      <c r="E13" s="2">
        <v>259</v>
      </c>
      <c r="F13" s="2">
        <v>5</v>
      </c>
      <c r="G13" s="1"/>
      <c r="H13" s="2">
        <v>10</v>
      </c>
      <c r="I13" s="1"/>
      <c r="J13" s="1"/>
    </row>
    <row r="14" spans="1:10" x14ac:dyDescent="0.15">
      <c r="A14" s="2">
        <v>13</v>
      </c>
      <c r="B14" s="2" t="s">
        <v>190</v>
      </c>
      <c r="C14" s="23" t="s">
        <v>201</v>
      </c>
      <c r="D14" s="2">
        <v>2266</v>
      </c>
      <c r="E14" s="2">
        <v>272</v>
      </c>
      <c r="F14" s="2">
        <v>5</v>
      </c>
      <c r="G14" s="1"/>
      <c r="H14" s="2">
        <v>10</v>
      </c>
      <c r="I14" s="1"/>
      <c r="J14" s="1"/>
    </row>
    <row r="15" spans="1:10" x14ac:dyDescent="0.15">
      <c r="A15" s="2">
        <v>14</v>
      </c>
      <c r="B15" s="2" t="s">
        <v>190</v>
      </c>
      <c r="C15" s="23" t="s">
        <v>202</v>
      </c>
      <c r="D15" s="2">
        <v>2253</v>
      </c>
      <c r="E15" s="2">
        <v>286</v>
      </c>
      <c r="F15" s="2">
        <v>5</v>
      </c>
      <c r="G15" s="1"/>
      <c r="H15" s="2">
        <v>10</v>
      </c>
      <c r="I15" s="1"/>
      <c r="J15" s="1"/>
    </row>
    <row r="16" spans="1:10" x14ac:dyDescent="0.15">
      <c r="A16" s="27">
        <v>15</v>
      </c>
      <c r="B16" s="27" t="s">
        <v>189</v>
      </c>
      <c r="C16" s="23" t="s">
        <v>203</v>
      </c>
      <c r="D16" s="2">
        <v>2573</v>
      </c>
      <c r="E16" s="2">
        <v>300</v>
      </c>
      <c r="F16" s="2">
        <v>5</v>
      </c>
      <c r="G16" s="1"/>
      <c r="H16" s="2">
        <v>10</v>
      </c>
      <c r="I16" s="1"/>
      <c r="J16" s="1"/>
    </row>
    <row r="17" spans="1:10" x14ac:dyDescent="0.15">
      <c r="A17" s="2">
        <v>16</v>
      </c>
      <c r="B17" s="2" t="s">
        <v>190</v>
      </c>
      <c r="C17" s="23" t="s">
        <v>204</v>
      </c>
      <c r="D17" s="2">
        <v>2913</v>
      </c>
      <c r="E17" s="2">
        <v>315</v>
      </c>
      <c r="F17" s="2">
        <v>5</v>
      </c>
      <c r="G17" s="1"/>
      <c r="H17" s="2">
        <v>10</v>
      </c>
      <c r="I17" s="1"/>
      <c r="J17" s="1"/>
    </row>
    <row r="18" spans="1:10" x14ac:dyDescent="0.15">
      <c r="A18" s="2">
        <v>17</v>
      </c>
      <c r="B18" s="2" t="s">
        <v>190</v>
      </c>
      <c r="C18" s="23" t="s">
        <v>205</v>
      </c>
      <c r="D18" s="2">
        <v>3153</v>
      </c>
      <c r="E18" s="2">
        <v>331</v>
      </c>
      <c r="F18" s="2">
        <v>5</v>
      </c>
      <c r="G18" s="1"/>
      <c r="H18" s="2">
        <v>10</v>
      </c>
      <c r="I18" s="1"/>
      <c r="J18" s="1"/>
    </row>
    <row r="19" spans="1:10" x14ac:dyDescent="0.15">
      <c r="A19" s="2">
        <v>18</v>
      </c>
      <c r="B19" s="2" t="s">
        <v>190</v>
      </c>
      <c r="C19" s="23" t="s">
        <v>206</v>
      </c>
      <c r="D19" s="2">
        <v>3136</v>
      </c>
      <c r="E19" s="2">
        <v>348</v>
      </c>
      <c r="F19" s="2">
        <v>5</v>
      </c>
      <c r="G19" s="1"/>
      <c r="H19" s="2">
        <v>10</v>
      </c>
      <c r="I19" s="1"/>
      <c r="J19" s="1"/>
    </row>
    <row r="20" spans="1:10" x14ac:dyDescent="0.15">
      <c r="A20" s="2">
        <v>19</v>
      </c>
      <c r="B20" s="2" t="s">
        <v>190</v>
      </c>
      <c r="C20" s="23" t="s">
        <v>207</v>
      </c>
      <c r="D20" s="2">
        <v>3536</v>
      </c>
      <c r="E20" s="2">
        <v>365</v>
      </c>
      <c r="F20" s="2">
        <v>5</v>
      </c>
      <c r="G20" s="1"/>
      <c r="H20" s="2">
        <v>10</v>
      </c>
      <c r="I20" s="1"/>
      <c r="J20" s="1"/>
    </row>
    <row r="21" spans="1:10" x14ac:dyDescent="0.15">
      <c r="A21" s="27">
        <v>20</v>
      </c>
      <c r="B21" s="27" t="s">
        <v>189</v>
      </c>
      <c r="C21" s="23" t="s">
        <v>208</v>
      </c>
      <c r="D21" s="2">
        <v>3956</v>
      </c>
      <c r="E21" s="2">
        <v>384</v>
      </c>
      <c r="F21" s="2">
        <v>8</v>
      </c>
      <c r="G21" s="1"/>
      <c r="H21" s="2">
        <v>10</v>
      </c>
      <c r="I21" s="1"/>
      <c r="J21" s="1"/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战斗力</vt:lpstr>
      <vt:lpstr>消费钻石</vt:lpstr>
      <vt:lpstr>签到</vt:lpstr>
      <vt:lpstr>成就</vt:lpstr>
      <vt:lpstr>敌机种类</vt:lpstr>
      <vt:lpstr>敌机行为子弹</vt:lpstr>
      <vt:lpstr>敌机出现位置行为</vt:lpstr>
      <vt:lpstr>4个战机</vt:lpstr>
      <vt:lpstr>关卡设计</vt:lpstr>
      <vt:lpstr>出兵规律</vt:lpstr>
      <vt:lpstr>关卡出兵方式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2015-01-15T15:48:56Z</dcterms:modified>
</cp:coreProperties>
</file>